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60" firstSheet="13" activeTab="18"/>
  </bookViews>
  <sheets>
    <sheet name="Übersicht" sheetId="1" r:id="rId1"/>
    <sheet name="Unklare Studiengänge" sheetId="2" r:id="rId2"/>
    <sheet name="01 Biologie" sheetId="3" r:id="rId3"/>
    <sheet name="02 Chemie" sheetId="4" r:id="rId4"/>
    <sheet name="03 Deutsch|Germanistik" sheetId="5" r:id="rId5"/>
    <sheet name="04 Digitale Medien" sheetId="6" r:id="rId6"/>
    <sheet name="05 Elektrotechnik" sheetId="7" r:id="rId7"/>
    <sheet name="06 English-Speaking Cultures" sheetId="8" r:id="rId8"/>
    <sheet name="07 Fachbezogene Bildungswissenschaften (FaBiWi)|Inkl. Päd" sheetId="9" r:id="rId9"/>
    <sheet name="08 Gender Studies" sheetId="10" r:id="rId10"/>
    <sheet name="09 Geographie" sheetId="11" r:id="rId11"/>
    <sheet name="10 Geowissenschaften" sheetId="12" r:id="rId12"/>
    <sheet name="11 Geschichte" sheetId="13" r:id="rId13"/>
    <sheet name="12 Hanse Law School" sheetId="14" r:id="rId14"/>
    <sheet name="13 Informatik" sheetId="15" r:id="rId15"/>
    <sheet name="14 Inklusive Pädagogik" sheetId="16" r:id="rId16"/>
    <sheet name="15 Integrierte Europastudien (IES)" sheetId="17" r:id="rId17"/>
    <sheet name="16 Komplexes Entscheiden" sheetId="18" r:id="rId18"/>
    <sheet name="17 Kulturwissenschaften" sheetId="19" r:id="rId19"/>
    <sheet name="18 Kunst(-wissenschaften)" sheetId="20" r:id="rId20"/>
    <sheet name="19 Linguistik" sheetId="21" r:id="rId21"/>
    <sheet name="20 Mathematik" sheetId="22" r:id="rId22"/>
    <sheet name="21 Media and Communications|Culture (MAC)" sheetId="23" r:id="rId23"/>
    <sheet name="22 Musikwissenschaft|Musik" sheetId="24" r:id="rId24"/>
    <sheet name="23 Pflegewissenschaften" sheetId="25" r:id="rId25"/>
    <sheet name="24 Philosophie" sheetId="26" r:id="rId26"/>
    <sheet name="25 Physik" sheetId="27" r:id="rId27"/>
    <sheet name="26 Politikwissenschaften" sheetId="28" r:id="rId28"/>
    <sheet name="27 Produktionstechnik" sheetId="29" r:id="rId29"/>
    <sheet name="28 Psychologie" sheetId="30" r:id="rId30"/>
    <sheet name="29 Public Health" sheetId="31" r:id="rId31"/>
    <sheet name="30 Rechtswissenschaften" sheetId="32" r:id="rId32"/>
    <sheet name="31 Religionswissenschaften" sheetId="33" r:id="rId33"/>
    <sheet name="32 Romanistik" sheetId="34" r:id="rId34"/>
    <sheet name="33 Soziologie" sheetId="35" r:id="rId35"/>
    <sheet name="34 Sport" sheetId="36" r:id="rId36"/>
    <sheet name="35 Systems Engineering" sheetId="37" r:id="rId37"/>
    <sheet name="36 Transkulturelle Studien" sheetId="38" r:id="rId38"/>
    <sheet name="37 Wirtschaftsinformatik" sheetId="39" r:id="rId39"/>
    <sheet name="38 Wirtschaftsingenieurwesen" sheetId="40" r:id="rId40"/>
    <sheet name="39 Wirtschaftswissenschaft|BWL" sheetId="41" r:id="rId41"/>
    <sheet name="40 Berufliche Bildung" sheetId="42" r:id="rId42"/>
    <sheet name="41 BiPEb" sheetId="43" r:id="rId43"/>
    <sheet name="42 Erziehungs- und Bildungswis." sheetId="44" r:id="rId44"/>
  </sheets>
  <definedNames>
    <definedName name="_xlnm.Print_Area" localSheetId="0">'Übersicht'!$A$1:$H$92</definedName>
    <definedName name="_xlnm.Print_Area" localSheetId="1">'Unklare Studiengänge'!$A$1:$H$155</definedName>
  </definedNames>
  <calcPr fullCalcOnLoad="1"/>
</workbook>
</file>

<file path=xl/sharedStrings.xml><?xml version="1.0" encoding="utf-8"?>
<sst xmlns="http://schemas.openxmlformats.org/spreadsheetml/2006/main" count="1041" uniqueCount="410">
  <si>
    <t>Nummer</t>
  </si>
  <si>
    <t>Name des/der StugA/StugO/Fachschaft</t>
  </si>
  <si>
    <t>Etat 2013/2014</t>
  </si>
  <si>
    <t>Bisherige Einnahmen</t>
  </si>
  <si>
    <t>Bisherige Ausgaben</t>
  </si>
  <si>
    <t>Verbleibende Mittel</t>
  </si>
  <si>
    <t>Biologie</t>
  </si>
  <si>
    <t>Chemie</t>
  </si>
  <si>
    <t>Deutsch/Germanistik</t>
  </si>
  <si>
    <t>Digitale Medien</t>
  </si>
  <si>
    <t>Elektrotechnik</t>
  </si>
  <si>
    <t>English-Speaking Cultures</t>
  </si>
  <si>
    <t>FaBiWi/Inklusive Pädogik</t>
  </si>
  <si>
    <t>Gender Studies</t>
  </si>
  <si>
    <t>Geographie</t>
  </si>
  <si>
    <t>Geowissenschaften</t>
  </si>
  <si>
    <t>Geschichte</t>
  </si>
  <si>
    <t>Hanse Law School</t>
  </si>
  <si>
    <t>Informatik</t>
  </si>
  <si>
    <t>Inklusive Pädagogik</t>
  </si>
  <si>
    <t>Integrierte Europastudien (IES)</t>
  </si>
  <si>
    <t>Komplexes Entscheiden</t>
  </si>
  <si>
    <t>Kulturwissenschaften</t>
  </si>
  <si>
    <t>Kunst(-wissenschaften)</t>
  </si>
  <si>
    <t>Linguistik</t>
  </si>
  <si>
    <t>Mathematik</t>
  </si>
  <si>
    <t>Media and Communications/Culture (MAC)</t>
  </si>
  <si>
    <t>Musikwissenschaft/Musik</t>
  </si>
  <si>
    <t>Pflegewissenschaften</t>
  </si>
  <si>
    <t>Philosophie</t>
  </si>
  <si>
    <t>Physik</t>
  </si>
  <si>
    <t>Politikwissenschaften</t>
  </si>
  <si>
    <t>Produktionstechnik</t>
  </si>
  <si>
    <t>Psychologie</t>
  </si>
  <si>
    <t>Public Health</t>
  </si>
  <si>
    <t>Rechtswissenschaften</t>
  </si>
  <si>
    <t>Religionswissenschaften</t>
  </si>
  <si>
    <t>Romanistik</t>
  </si>
  <si>
    <t>Soziologie</t>
  </si>
  <si>
    <t>Sport</t>
  </si>
  <si>
    <t>Systems Engineering</t>
  </si>
  <si>
    <t>Transkulturelle Studien</t>
  </si>
  <si>
    <t>Wirtschaftsinformatik</t>
  </si>
  <si>
    <t>Wirtschaftsingenieurswesen</t>
  </si>
  <si>
    <t>Wirtschaftswissenschaften/BWL</t>
  </si>
  <si>
    <t>Berufliche Bildung</t>
  </si>
  <si>
    <t>BiPeB</t>
  </si>
  <si>
    <t>-</t>
  </si>
  <si>
    <t>Gesamtbetrachtung</t>
  </si>
  <si>
    <t>Gesamtetat</t>
  </si>
  <si>
    <t>Gesamteinnahmen</t>
  </si>
  <si>
    <t>Gesamtausgaben</t>
  </si>
  <si>
    <t>Ins. Verbleibende Mittel</t>
  </si>
  <si>
    <t>Alle Stugen</t>
  </si>
  <si>
    <t>Stugenkonferenz</t>
  </si>
  <si>
    <t>Hinweis: Einem StugA stehen immer mindestens 300€ zu, auch wenn sein Etat seiner Studierendenanzahl wegen geringer ausfallen müsste.</t>
  </si>
  <si>
    <t>Allen Stugen stehen 15% der gesamten Studierendenschaftsbeiträge zu. Für das SoSe 2013 waren dies 1,425€ pro Student*in und für das WiSe 2013/2014 1,8€ pro Student*in.</t>
  </si>
  <si>
    <t>Nicht zugewiesene Studiengänge</t>
  </si>
  <si>
    <t>Vorläufig zugordnete Studiengänge</t>
  </si>
  <si>
    <t>Studiengang</t>
  </si>
  <si>
    <t>Studierendenzahl je Semester</t>
  </si>
  <si>
    <t>Bachelorstudiengänge</t>
  </si>
  <si>
    <t>Zugewiesener StugA</t>
  </si>
  <si>
    <t>Bemerkung</t>
  </si>
  <si>
    <t>Bachelor</t>
  </si>
  <si>
    <t>SoSe 2013</t>
  </si>
  <si>
    <t>WiSe 2013/2014</t>
  </si>
  <si>
    <t>Alle BA LA Studiengänge¹</t>
  </si>
  <si>
    <t>Jeweiliges Fach</t>
  </si>
  <si>
    <t>Studierendenzahl durch 2 geteilt</t>
  </si>
  <si>
    <t>Gewerb.techn.Wissenschaft (HF)</t>
  </si>
  <si>
    <t>Alle BiBEp-Studiengänge</t>
  </si>
  <si>
    <t>BiPEb</t>
  </si>
  <si>
    <t>Studierendenzahl durch 3 geteilt</t>
  </si>
  <si>
    <t>GTW Elektrotechn.Inf.(HF) (ausgelaufen)</t>
  </si>
  <si>
    <t>Master</t>
  </si>
  <si>
    <t>GTW Metalltechnik (HF) (ausgelaufen)</t>
  </si>
  <si>
    <t>Alle M.Ed SoPä-Studiengänge</t>
  </si>
  <si>
    <t xml:space="preserve"> Inklusive Pädagogik</t>
  </si>
  <si>
    <t>Slavistik (Oldenburg) (Lehramt)</t>
  </si>
  <si>
    <t>Master Europ.u.Intern.Recht</t>
  </si>
  <si>
    <t>Rechtswissenschaft</t>
  </si>
  <si>
    <t>Gesamtzahl Bachelor</t>
  </si>
  <si>
    <t>M.Ed.Sek.-Studiengänge¹</t>
  </si>
  <si>
    <t>Überwiegend jeweiliges Fach</t>
  </si>
  <si>
    <t>M.Ed.Grund-Studiengänge¹</t>
  </si>
  <si>
    <t>Frankoromanist./Französ. M.Ed.Sek¹</t>
  </si>
  <si>
    <t>M.Ed.Gym-Studiengänge¹</t>
  </si>
  <si>
    <t>Vollständig dem ersten Fach</t>
  </si>
  <si>
    <t>Nur erstes Fach berücksichtigt</t>
  </si>
  <si>
    <t>Frankoromanist./Französ. M.Ed.Gym 1.F</t>
  </si>
  <si>
    <t>Comm. a. Inf. Technology</t>
  </si>
  <si>
    <t>Hispanistik/Spanisch M.Ed.Gym 1.F.</t>
  </si>
  <si>
    <t>Computergestütz. Mat/CMS</t>
  </si>
  <si>
    <t>Mathematik M.Ed.Grund¹</t>
  </si>
  <si>
    <t>Anmerkungen zu den vorläufig zugeordneten Studiengängen:</t>
  </si>
  <si>
    <t xml:space="preserve">Dt.Recht f.Ausl./Mag.Leg. </t>
  </si>
  <si>
    <t>1. Die Lehramtsstudiengänge, bei denen bekannt ist, dass sie durch keinen StugA vertreten werden, wurden</t>
  </si>
  <si>
    <t>Public Health/Pflegewiss²</t>
  </si>
  <si>
    <t xml:space="preserve">    nicht zugordnet.</t>
  </si>
  <si>
    <t>Arbeitsorient. Bildung M.Ed.Sek¹</t>
  </si>
  <si>
    <t>Gewerb.techn.Wissenschaft M.Ed.berufl. 1. F.</t>
  </si>
  <si>
    <t>Interd. Sachb./Sachunt. M.Ed.Grund¹</t>
  </si>
  <si>
    <t>M.Ed.GTW ETl Master (ausgelaufen)</t>
  </si>
  <si>
    <t>Gesamtzahl Master</t>
  </si>
  <si>
    <t>Diplom (ausgelaufen)</t>
  </si>
  <si>
    <t>Erz.Wissenschaft/Beh.Paed</t>
  </si>
  <si>
    <t>Erz.Wissenschaft/Weiterb.</t>
  </si>
  <si>
    <t>Gesamtzahl Diplom</t>
  </si>
  <si>
    <t>Promotionsstudiengänge</t>
  </si>
  <si>
    <t>Elektrotech./Informtechn.</t>
  </si>
  <si>
    <t>Elektrotechnik-Informatik</t>
  </si>
  <si>
    <t>GTW Elektrotechn.Inf.(HF)</t>
  </si>
  <si>
    <t>InformAutoEngineering</t>
  </si>
  <si>
    <t>Wirtschaftsing.Etechnik</t>
  </si>
  <si>
    <t>Neuroscience</t>
  </si>
  <si>
    <t xml:space="preserve">Digitale Medien </t>
  </si>
  <si>
    <t>Technomathematik</t>
  </si>
  <si>
    <t xml:space="preserve">GTW Metalltechnik (HF) </t>
  </si>
  <si>
    <t xml:space="preserve">Systems Engineering </t>
  </si>
  <si>
    <t>Wirtschaftsing.Ptechnik</t>
  </si>
  <si>
    <t>Betriebswirtschaftslehre</t>
  </si>
  <si>
    <t>Wirtschaftswissenschaft</t>
  </si>
  <si>
    <t>Grad. School of Soc. Sc.</t>
  </si>
  <si>
    <t>Integrierte Europastudien</t>
  </si>
  <si>
    <t>Politikwissenschaft</t>
  </si>
  <si>
    <t>Kulturwissenschaft</t>
  </si>
  <si>
    <t>Kunst-Medien-Ästh.Bild</t>
  </si>
  <si>
    <t>Kunstpäd./-wissensch</t>
  </si>
  <si>
    <t>Musikwissenschaft</t>
  </si>
  <si>
    <t xml:space="preserve">Philosophie (HF) </t>
  </si>
  <si>
    <t>Religionswissenschaft</t>
  </si>
  <si>
    <t xml:space="preserve">Frankoroman./Französisch </t>
  </si>
  <si>
    <t xml:space="preserve">Germanistik/Deutsch </t>
  </si>
  <si>
    <t>Linguistik/Lang.Sciences</t>
  </si>
  <si>
    <t>Pflegewissenschaft</t>
  </si>
  <si>
    <t>Erziehungs- &amp; Bildungsw</t>
  </si>
  <si>
    <t xml:space="preserve">Inklusive Pädagogik </t>
  </si>
  <si>
    <t>Weiterbildung</t>
  </si>
  <si>
    <t>Gesamtzahl Promotionsstudiengänge</t>
  </si>
  <si>
    <t>Gesamtzahl nicht vertretener Studierender</t>
  </si>
  <si>
    <t>Nicht zugewiesene Mittel:</t>
  </si>
  <si>
    <t>Anmerkungen:</t>
  </si>
  <si>
    <t>1. Diese Studiengänge werden bei der Berechnung der Gesamtzahl zur Hälfte berücksichtigt.</t>
  </si>
  <si>
    <t>2. Unklar, ob Studiengang eher zum StugA Public Health oder eher zum StugA Pflegewissenschaft gehört.</t>
  </si>
  <si>
    <t>3. Vertretender StugA hat sich beim AStA scheinbar nie gemeldet.</t>
  </si>
  <si>
    <t>Etat des StugA Biologie im Haushaltsjahr 2013/2014</t>
  </si>
  <si>
    <t>Vertretene Studiengänge</t>
  </si>
  <si>
    <t>Vertretene Studierende je Semester</t>
  </si>
  <si>
    <t>Biologie (Hauptfach)</t>
  </si>
  <si>
    <t>Biologie (Vollfach)</t>
  </si>
  <si>
    <t>Biologie (Profilfach)</t>
  </si>
  <si>
    <t>Biologie (Lehramt)¹</t>
  </si>
  <si>
    <t>Biologie M.Ed.Gym 1.F.</t>
  </si>
  <si>
    <t>Biologie M.Ed.Sek¹</t>
  </si>
  <si>
    <t>Biochemistry</t>
  </si>
  <si>
    <t>Ecology</t>
  </si>
  <si>
    <t>ISATEC</t>
  </si>
  <si>
    <t>Marine Biology</t>
  </si>
  <si>
    <t>MARMIC</t>
  </si>
  <si>
    <t>Gesamtzahl</t>
  </si>
  <si>
    <t>Übertrag Haushaltsjahr 2012/2013:</t>
  </si>
  <si>
    <t>Etat Haushaltsjahr 2013/2014:</t>
  </si>
  <si>
    <t>Verbleibende Mittel:</t>
  </si>
  <si>
    <t>1. Diese Studiengänge werden nur zur Hälfte gezählt, da die Studierenden im</t>
  </si>
  <si>
    <t>gleichen Umfang noch Mitglieder eines anderen Lehramtsstudiengangs sind.</t>
  </si>
  <si>
    <t>Etat der StugO Chemie im Haushaltsjahr 2013/2014</t>
  </si>
  <si>
    <t>Chemie (Hauptfach)</t>
  </si>
  <si>
    <t>Chemie (Vollfach)</t>
  </si>
  <si>
    <t>Chemie (Profilfach)</t>
  </si>
  <si>
    <t>Chemie (Lehramt)¹</t>
  </si>
  <si>
    <t>Chemie M.Ed.Gym 1.F.</t>
  </si>
  <si>
    <t>Chemie M.Ed.Sek¹</t>
  </si>
  <si>
    <t>Etat des StugA Germanistik im Haushaltsjahr 2013/2014</t>
  </si>
  <si>
    <t>Deutsch/Germanistik (Hauptfach)</t>
  </si>
  <si>
    <t>Deutsch/Germanistik (Profilfach)</t>
  </si>
  <si>
    <t>Deutsch/Germanistik (Lehramt)¹</t>
  </si>
  <si>
    <t>Deutsch/Germanistik M.Ed.Gym 1.F.</t>
  </si>
  <si>
    <t>Deutsch/Germanistik M.Ed.Grund¹</t>
  </si>
  <si>
    <t>Deutsch/Germanistik M.Ed.Sek¹</t>
  </si>
  <si>
    <t>Deutsch/Germanistik (Vollfach)</t>
  </si>
  <si>
    <t>Etat des StugA Digitale Medien im Haushaltsjahr 2013/2014</t>
  </si>
  <si>
    <t>Digitale Medien (Vollfach)</t>
  </si>
  <si>
    <t>Etat des StugA Elektrotechnik im Haushaltsjahr 2013/2014</t>
  </si>
  <si>
    <t>Bachelor:</t>
  </si>
  <si>
    <t>Elektro-/Informationstechnik (VF)</t>
  </si>
  <si>
    <t>Elektrotech./Informationstech.</t>
  </si>
  <si>
    <t>Diplom</t>
  </si>
  <si>
    <t>E-tech. u. Inform.-tech</t>
  </si>
  <si>
    <t>Etat des StugA English-Speaking Cultures im Haushaltsjahr 2013/2014</t>
  </si>
  <si>
    <t>English-Speaking Cultures (Hauptfach)</t>
  </si>
  <si>
    <t>English-Speaking Cultures (Profilfach)</t>
  </si>
  <si>
    <t>English-Speaking Cultures (Lehramt)¹</t>
  </si>
  <si>
    <t>English-Speaking Cultures M.Ed.Gym 1.F.</t>
  </si>
  <si>
    <t>English-Speaking Cultures M.Ed.Grund¹</t>
  </si>
  <si>
    <t>English-Speaking Cultures M.Ed.Sek¹</t>
  </si>
  <si>
    <t>Etat des StugA FaBiWi/Inkl. Pädagogik im Haushaltsjahr 2013/2014</t>
  </si>
  <si>
    <t>Physik B.A. FBW¹</t>
  </si>
  <si>
    <t>Biologie B.A. FBW¹</t>
  </si>
  <si>
    <t>Chemie B.A. FBW¹</t>
  </si>
  <si>
    <t>Mathematik B.A. FBW¹</t>
  </si>
  <si>
    <t>Geographie B.A. FBW¹</t>
  </si>
  <si>
    <t>Geschichte B.A. FBW¹</t>
  </si>
  <si>
    <t>Politikwissenschaft B.A. FBW¹</t>
  </si>
  <si>
    <t>Kunstpäd./-wissensch. B.A. FBW¹</t>
  </si>
  <si>
    <t>Musikpädagogik B.A. FBW¹</t>
  </si>
  <si>
    <t>Religionswissenschaft B.A. FBW¹</t>
  </si>
  <si>
    <t>Frankoromanist./Französ. B.A. FBW¹</t>
  </si>
  <si>
    <t>English-Speaking Cultures B.A. FBW¹</t>
  </si>
  <si>
    <t>Germanistik/Deutsch B.A. FBW¹</t>
  </si>
  <si>
    <t>Hispanistik/Spanisch B.A. FBW¹</t>
  </si>
  <si>
    <t>Arbeitsorient. Bildung B.A. FBW¹</t>
  </si>
  <si>
    <t>Interd. Sachb./Sachunt. B.A. FBW¹</t>
  </si>
  <si>
    <t>1. Die Studierenden eines FaBiWi-Studiengangs werden bei der Berechnung des</t>
  </si>
  <si>
    <t>Etats nur zur Hälfte gezählt, die alle FaBiWi-Studierenden in Studiengängen im</t>
  </si>
  <si>
    <t>gleichen Umfang eingeschrieben sind.</t>
  </si>
  <si>
    <t>Etat des StugA Gender Studies im Haushaltsjahr 2013/2014</t>
  </si>
  <si>
    <t>Gender Studies (Vollfach)</t>
  </si>
  <si>
    <t>Etat des StugA Geographie im Haushaltsjahr 2013/2014</t>
  </si>
  <si>
    <t>Geographie (Hauptfach)</t>
  </si>
  <si>
    <t>Geographie (Vollfach)</t>
  </si>
  <si>
    <t>Geographie (Profilfach)</t>
  </si>
  <si>
    <t>Geographie (Lehramt)¹</t>
  </si>
  <si>
    <t>Geographie M.Ed.Gym 1.F.</t>
  </si>
  <si>
    <t>Geographie M.Ed.Sek¹</t>
  </si>
  <si>
    <t>Stadt- u. Regionalentw.</t>
  </si>
  <si>
    <t>Etat des StugA Geowissenschaften im Haushaltsjahr 2013/2014</t>
  </si>
  <si>
    <t>Geowissenschaften (Vollfach)</t>
  </si>
  <si>
    <t>Geowissenschaft</t>
  </si>
  <si>
    <t>Marine Geosciences</t>
  </si>
  <si>
    <t>Materials Chem Mineral</t>
  </si>
  <si>
    <t>Materialwiss.Minerealogie</t>
  </si>
  <si>
    <t>Etat des StugA Geschichte im Haushaltsjahr 2013/2014</t>
  </si>
  <si>
    <t>Geschichte (Hauptfach)</t>
  </si>
  <si>
    <t>Geschichte (Vollfach)</t>
  </si>
  <si>
    <t>Geschichte (Profilfach)</t>
  </si>
  <si>
    <t>Geschichte (Lehramt)¹</t>
  </si>
  <si>
    <t>Geschichte (M.Ed.Gym, 1. Fach):</t>
  </si>
  <si>
    <t>Geschichte M.Ed.Sek¹</t>
  </si>
  <si>
    <t>Magister (ausgelaufen)</t>
  </si>
  <si>
    <t>Geschichte (HF)</t>
  </si>
  <si>
    <t>Etat des StugA Hanse Law School im Haushaltsjahr 2013/2014</t>
  </si>
  <si>
    <t>Comparative+European Law</t>
  </si>
  <si>
    <t>Comparative+European Law¹</t>
  </si>
  <si>
    <t>Transnat. Law/Hanse Law</t>
  </si>
  <si>
    <t xml:space="preserve">Anmerkungen: </t>
  </si>
  <si>
    <t>1. Der Master Comparative+European Law ist im WiSe 2013/2014 ausgelaufen</t>
  </si>
  <si>
    <t>Etat des StugA Informatik im Haushaltsjahr 2013/2014</t>
  </si>
  <si>
    <t>Informatik (Vollfach)</t>
  </si>
  <si>
    <t>Informatik (ausgelaufen)¹</t>
  </si>
  <si>
    <t>1. Siehe hierzu Seite 15 der Studierendenstatistiken für das SoSe 2013 http://www.finanzcontrolling.uni-bremen.de/download/Bunte%20Blaetter/bb131f.pdf</t>
  </si>
  <si>
    <t>Etat des StugA Inklusive Pädagogik im Haushaltsjahr 2013/2014</t>
  </si>
  <si>
    <t>Biologie M.Ed.SoPä¹</t>
  </si>
  <si>
    <t>Arbeitsorient. Bildung M.Ed.SoPä¹</t>
  </si>
  <si>
    <t>Mathematik M.Ed.SoPä¹</t>
  </si>
  <si>
    <t>Geographie M.Ed.SoPä¹</t>
  </si>
  <si>
    <t>Geschichte M.Ed.SoPä¹</t>
  </si>
  <si>
    <t>Kunstpäd./-wissensch. M.Ed.SoPä¹</t>
  </si>
  <si>
    <t>Musikpädagogik M.Ed.SoPä¹</t>
  </si>
  <si>
    <t>Religionswissenschaft M.Ed.SoPä¹</t>
  </si>
  <si>
    <t>Sportwissensch. Koop OL M.Ed.SoPä¹</t>
  </si>
  <si>
    <t>English-Speaking Cultures M.Ed.SoPä¹</t>
  </si>
  <si>
    <t>Germanistik/Deutsch M.Ed.SoPä¹</t>
  </si>
  <si>
    <t>Interd. Sachb./Sachunt. M.Ed.SoPä¹</t>
  </si>
  <si>
    <t>1. Die Studierenden eines Sonderpädagogik-Studiengangs werden bei der Be-</t>
  </si>
  <si>
    <t>rechnung des Etats nur zur Hälfte gezählt, die alle Studierenden in Studiengän-</t>
  </si>
  <si>
    <t>gen im gleichen Umfang eingeschrieben sind.</t>
  </si>
  <si>
    <t>Etat des StugA Integrierte Europastudien im Haushaltsjahr 2013/2014</t>
  </si>
  <si>
    <t>Etat des StugA Komplexes Entscheiden im Haushaltsjahr 2013/2014</t>
  </si>
  <si>
    <t>Etat des StugA Kulturwissenschaften im Haushaltsjahr 2013/2014</t>
  </si>
  <si>
    <t>Kulturwissenschaft (Hauptfach)</t>
  </si>
  <si>
    <t>Kulturwissenschaft (Profilfach)</t>
  </si>
  <si>
    <t>Kulturwissenschaft (HF)</t>
  </si>
  <si>
    <t>Etat des StugA Kunst(-wissenschaften) im Haushaltsjahr 2013/2014</t>
  </si>
  <si>
    <t>Kunstpäd./-wissensch. (Hauptfach)</t>
  </si>
  <si>
    <t>Kunst-Medien-Ästh.-Bild (Profilfach)</t>
  </si>
  <si>
    <t>Kunst-Medien-Ästh.-Bild (Lehramt)¹</t>
  </si>
  <si>
    <t>Kunst und Kulturverm.</t>
  </si>
  <si>
    <t>Kunstpäd./-wissensch. M.Ed.Gym 1.F.</t>
  </si>
  <si>
    <t>Kunstpäd./-wissensch. M.Ed.Grund¹</t>
  </si>
  <si>
    <t>Kunstpäd./-wissensch. M.Ed.Sek¹</t>
  </si>
  <si>
    <t>Kunstwissenschaft (HF)</t>
  </si>
  <si>
    <t>Etat des StugA Linguistik im Haushaltsjahr 2013/2014</t>
  </si>
  <si>
    <t>Linguistik/Lang.Sciences (HF)</t>
  </si>
  <si>
    <t>Linguistik/Lang.Sciences (PF)</t>
  </si>
  <si>
    <t>Language Sciences</t>
  </si>
  <si>
    <t>Language Sciences I</t>
  </si>
  <si>
    <t>Transnat.Literaturwiss.</t>
  </si>
  <si>
    <t>Linguistik (HF)</t>
  </si>
  <si>
    <t>Etat des StugA Mathematik im Haushaltsjahr 2013/2014</t>
  </si>
  <si>
    <t>Mathematik (HF)</t>
  </si>
  <si>
    <t>Mathematik (VF)</t>
  </si>
  <si>
    <t>Mathematik (Lehramt)¹</t>
  </si>
  <si>
    <t>Mathematik (M.Ed.Gym 1.F)</t>
  </si>
  <si>
    <t>Mathematik M.Ed.Sek¹</t>
  </si>
  <si>
    <t>Medical Biometry/Biostat. Master</t>
  </si>
  <si>
    <t>Diplom (auslaufend)</t>
  </si>
  <si>
    <t>Etat des StugA MAC im Haushaltsjahr 2013/2014</t>
  </si>
  <si>
    <t>Kommun.- &amp; Medienwiss. (PF)</t>
  </si>
  <si>
    <t>Medienkultur</t>
  </si>
  <si>
    <t>Etat des StugA Musik im Haushaltsjahr 2013/2014</t>
  </si>
  <si>
    <t>Musikwissenschaft (HF)</t>
  </si>
  <si>
    <t>Musikwissenschaft (PF)</t>
  </si>
  <si>
    <t>Musikpädagogik (Lehramt)¹</t>
  </si>
  <si>
    <t>Musikpädagogik M.Ed.Sek¹</t>
  </si>
  <si>
    <t>Musikpädagogik M.Ed.Grund¹</t>
  </si>
  <si>
    <t>Etat des StugA Pflegewissenschaften im Haushaltsjahr 2013/2014</t>
  </si>
  <si>
    <t>Pflegewissenschaft (HF)</t>
  </si>
  <si>
    <t>Pflegewissenschaft (VF)</t>
  </si>
  <si>
    <t>Pflegewissenschaft (Dual)</t>
  </si>
  <si>
    <t>Berufpäd./Pflegewiss.</t>
  </si>
  <si>
    <t>Public H./Plfw. SP Pflege.</t>
  </si>
  <si>
    <t>Etat des StugA Philosophie im Haushaltsjahr 2013/2014</t>
  </si>
  <si>
    <t>Philosophie (HF)</t>
  </si>
  <si>
    <t>Philosophie (PF)</t>
  </si>
  <si>
    <t>Etat des StugA Physik im Haushaltsjahr 2013/2014</t>
  </si>
  <si>
    <t>Physik (HF)</t>
  </si>
  <si>
    <t>Physik (VF)</t>
  </si>
  <si>
    <t>Physik (Lehramt)¹</t>
  </si>
  <si>
    <t>Environmental Physics</t>
  </si>
  <si>
    <t>Physik M.Ed.Gym 1.F.</t>
  </si>
  <si>
    <t>Physik M.Ed.Sek¹</t>
  </si>
  <si>
    <t>Etat des StugA Politikwissenschaften im Haushaltsjahr 2013/2014</t>
  </si>
  <si>
    <t>Politikwissenschaft (HF)</t>
  </si>
  <si>
    <t>Politikwissenschaft (VF)</t>
  </si>
  <si>
    <t>Politikwissenschaft (PF)</t>
  </si>
  <si>
    <t>Politikwissenschaft (Lehramt)¹</t>
  </si>
  <si>
    <t>Politikwissenschaft M.Ed.Gym 1.F.</t>
  </si>
  <si>
    <t>Politikwissenschaft M.Ed.Sek¹</t>
  </si>
  <si>
    <t>Sozialpolitik</t>
  </si>
  <si>
    <t>Etat des StugA Produktionstechnik im Haushaltsjahr 2013/2014</t>
  </si>
  <si>
    <t>Produktionstechnik (VF)</t>
  </si>
  <si>
    <t>Produktionstechnik I</t>
  </si>
  <si>
    <t>Produktionstechnik II</t>
  </si>
  <si>
    <t>Etat der Fachschaft Psychologie im Haushaltsjahr 2013/2014</t>
  </si>
  <si>
    <t>Psychologie (VF)</t>
  </si>
  <si>
    <t>Klinische Psychologie</t>
  </si>
  <si>
    <t>Wirtschaftspsychologie</t>
  </si>
  <si>
    <t>Diplom (ab WiSe ausgelaufen)</t>
  </si>
  <si>
    <t>Etat des StugA Public Health im Haushaltsjahr 2013/2014</t>
  </si>
  <si>
    <t>Public Health (HF)</t>
  </si>
  <si>
    <t>Public Health (VF)</t>
  </si>
  <si>
    <t>Public Health (PF)</t>
  </si>
  <si>
    <t>Public H./Pflw.SP.Phealth</t>
  </si>
  <si>
    <t>Etat des StugA Rechtswissenschaften im Haushaltsjahr 2013/2014</t>
  </si>
  <si>
    <t>Staatsexamen</t>
  </si>
  <si>
    <t>Europ.u.intern.Recht</t>
  </si>
  <si>
    <t>Etat des StugA Religionswissenschaft im Haushaltsjahr 2013/2014</t>
  </si>
  <si>
    <t>Religionswissenschaft (HF)</t>
  </si>
  <si>
    <t>Religionsw./Religionspäd. (PF)</t>
  </si>
  <si>
    <t>Religionsw./Religionspäd. (Lehramt)¹</t>
  </si>
  <si>
    <t>Religionswissenschaft M.Ed.Gym 1.F.</t>
  </si>
  <si>
    <t>Religionswissenschaft M.Ed.Grund¹</t>
  </si>
  <si>
    <t>Religionswissenschaft M.Ed.Sek¹</t>
  </si>
  <si>
    <t>Etat des StugA Romanistik im Haushaltsjahr 2013/2014</t>
  </si>
  <si>
    <t>Frankoromanist./Französ. (HF)</t>
  </si>
  <si>
    <t>Frankoromanist./Französisch (PF)</t>
  </si>
  <si>
    <t>Frankoromanist./Französisch (Lehramt)¹</t>
  </si>
  <si>
    <t>Hispanistik/Spanisch (HF)</t>
  </si>
  <si>
    <t>Hispanistik/Spanisch (PF)</t>
  </si>
  <si>
    <t>Hispanistik/Spanisch (Lehramt)¹</t>
  </si>
  <si>
    <t>Romanistik (HF)</t>
  </si>
  <si>
    <t>Etat des StugA Soziologie im Haushaltsjahr 2013/2014</t>
  </si>
  <si>
    <t>Soziologie (VF)</t>
  </si>
  <si>
    <t>Soziologie+Sozialforschung</t>
  </si>
  <si>
    <t>Soziologie (HF)</t>
  </si>
  <si>
    <t>Etat des StugA Sport im Haushaltsjahr 2013/2014</t>
  </si>
  <si>
    <t>Sportw.Sport+Beweg.kultur (HF)</t>
  </si>
  <si>
    <t>Sportwissensch. Koop OL M.Ed.Grund¹</t>
  </si>
  <si>
    <t>Sportwissensch. Koop OL M.Ed.Gym 1. F.</t>
  </si>
  <si>
    <t>Sportwissensch. Koop OL M.Ed.Sek¹</t>
  </si>
  <si>
    <t>Etat des StugA Systems Engineering im Haushaltsjahr 2013/2014</t>
  </si>
  <si>
    <t>Systems Engineering (Vollfach)</t>
  </si>
  <si>
    <t>Etat des StugA Transkulturelle Studien im Haushaltsjahr 2013/2014</t>
  </si>
  <si>
    <t>Etat des StugA Wirtschaftsinformatik im Haushaltsjahr 2013/2014</t>
  </si>
  <si>
    <t>Wirtschaftsinformatik (Vollfach)</t>
  </si>
  <si>
    <t>Etat des StugA Wirtschaftsingenieurswesen im Haushaltsjahr 2013/2014</t>
  </si>
  <si>
    <t>Wirtschaftsing.Etechnik (Vollfach)</t>
  </si>
  <si>
    <t>Wirtschaftsing.Ptechnik (Vollfach)</t>
  </si>
  <si>
    <t>Wirtschaftsingenieurwesen</t>
  </si>
  <si>
    <t>Etat des StugA Wirtschaftswissenschaft/BWL im Haushaltsjahr 2013/2014</t>
  </si>
  <si>
    <t>Betriebswirtschaftslehre (Vollfach)</t>
  </si>
  <si>
    <t>Wirtschaftswissenschafts (Vollfach)</t>
  </si>
  <si>
    <t>Etat des StugA Berufliche Bildung im Haushaltsjahr 2013/2014</t>
  </si>
  <si>
    <t>Berufliche Bildung (VF)</t>
  </si>
  <si>
    <t>Etat des StugA BiPEb im Haushaltsjahr 2013/2014</t>
  </si>
  <si>
    <t>Elementarmathematik BA BiPEb EF¹</t>
  </si>
  <si>
    <t>Elementarmathematik BA BiPEb UF¹</t>
  </si>
  <si>
    <t>Kunst-Medien-Ästh.Bild. BA BiPEb EF¹</t>
  </si>
  <si>
    <t>¹</t>
  </si>
  <si>
    <t>Kunst-Medien-Ästh.Bild. BA BiPEb UF¹</t>
  </si>
  <si>
    <t>Musikpädagogik BA BiPEb EF¹</t>
  </si>
  <si>
    <t>Musikpädagogik BA BiPEb UF¹</t>
  </si>
  <si>
    <t>Religionsw./Religionspäd. BA BiPEb EF¹</t>
  </si>
  <si>
    <t>Religionsw./Religionspäd. BA BiPEb UF¹</t>
  </si>
  <si>
    <t>English-Speaking Cult. BA BiPEb EF¹</t>
  </si>
  <si>
    <t>English-Speaking Cult. BA BiPEb UF¹</t>
  </si>
  <si>
    <t>Germanistik / Deutsch BA BiPEb EF¹</t>
  </si>
  <si>
    <t>Germanistik / Deutsch BA BiPEb UF¹</t>
  </si>
  <si>
    <t>Interd. Sachb./Sachunt. BA BiPEb EF¹</t>
  </si>
  <si>
    <t>Interd. Sachb./Sachunt. BA BiPEb UF¹</t>
  </si>
  <si>
    <t>Inklusive Pädagogik BA BiPEb UF¹</t>
  </si>
  <si>
    <t xml:space="preserve">1. Diese Studiengänge werden bei der Berechnung des StugA-Etats nur zu einem </t>
  </si>
  <si>
    <t>Drittel gezählt, da die Studierenden immer jeweils Mitglied von drei BiPEb-Studien-</t>
  </si>
  <si>
    <t>gängen sind.</t>
  </si>
  <si>
    <t>Anmerkungen zu den nicht zugeordneten Studiengängen:</t>
  </si>
  <si>
    <t>Erziehungs- und Bildungswissenschaften</t>
  </si>
  <si>
    <t>Erziehungs-u.Bildungswiss</t>
  </si>
  <si>
    <t>Bisherige Einnahmen (23.01.2014):</t>
  </si>
  <si>
    <t>Mittel der Bereichsstudierendenschaften an der Uni Bremen im Haushaltsjahr 2013/2014 Stand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</si>
</sst>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#,##0.00\ [$€-407];[Red]\-#,##0.00\ [$€-407]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9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12"/>
      <color indexed="8"/>
      <name val="Arial"/>
      <family val="2"/>
    </font>
    <font>
      <sz val="10"/>
      <name val="Arial Unicode MS"/>
      <family val="2"/>
    </font>
    <font>
      <b/>
      <sz val="11"/>
      <name val="Arial"/>
      <family val="2"/>
    </font>
    <font>
      <sz val="10"/>
      <color indexed="6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0" fontId="2" fillId="3" borderId="2" xfId="0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164" fontId="0" fillId="2" borderId="4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5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2" fillId="4" borderId="4" xfId="0" applyFont="1" applyFill="1" applyBorder="1" applyAlignment="1">
      <alignment/>
    </xf>
    <xf numFmtId="0" fontId="2" fillId="4" borderId="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3" borderId="2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4" xfId="0" applyFont="1" applyFill="1" applyBorder="1" applyAlignment="1">
      <alignment/>
    </xf>
    <xf numFmtId="0" fontId="2" fillId="5" borderId="6" xfId="0" applyFont="1" applyFill="1" applyBorder="1" applyAlignment="1">
      <alignment horizontal="center" vertical="center"/>
    </xf>
    <xf numFmtId="165" fontId="2" fillId="5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" borderId="4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0" xfId="0" applyFont="1" applyAlignment="1">
      <alignment/>
    </xf>
    <xf numFmtId="0" fontId="2" fillId="4" borderId="2" xfId="0" applyFont="1" applyFill="1" applyBorder="1" applyAlignment="1">
      <alignment/>
    </xf>
    <xf numFmtId="0" fontId="0" fillId="0" borderId="0" xfId="0" applyBorder="1" applyAlignment="1">
      <alignment/>
    </xf>
    <xf numFmtId="0" fontId="0" fillId="5" borderId="4" xfId="0" applyFont="1" applyFill="1" applyBorder="1" applyAlignment="1">
      <alignment horizontal="right"/>
    </xf>
    <xf numFmtId="165" fontId="0" fillId="0" borderId="0" xfId="0" applyNumberFormat="1" applyBorder="1" applyAlignment="1">
      <alignment horizontal="center"/>
    </xf>
    <xf numFmtId="0" fontId="2" fillId="5" borderId="3" xfId="0" applyFont="1" applyFill="1" applyBorder="1" applyAlignment="1">
      <alignment horizontal="right"/>
    </xf>
    <xf numFmtId="165" fontId="2" fillId="5" borderId="3" xfId="0" applyNumberFormat="1" applyFont="1" applyFill="1" applyBorder="1" applyAlignment="1">
      <alignment horizontal="center"/>
    </xf>
    <xf numFmtId="0" fontId="0" fillId="5" borderId="3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4" borderId="4" xfId="0" applyFont="1" applyFill="1" applyBorder="1" applyAlignment="1">
      <alignment horizontal="center"/>
    </xf>
    <xf numFmtId="165" fontId="0" fillId="5" borderId="4" xfId="0" applyNumberFormat="1" applyFont="1" applyFill="1" applyBorder="1" applyAlignment="1">
      <alignment horizontal="center"/>
    </xf>
    <xf numFmtId="165" fontId="0" fillId="5" borderId="3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2" xfId="0" applyFill="1" applyBorder="1" applyAlignment="1">
      <alignment/>
    </xf>
    <xf numFmtId="0" fontId="0" fillId="3" borderId="4" xfId="0" applyFont="1" applyFill="1" applyBorder="1" applyAlignment="1">
      <alignment horizontal="right"/>
    </xf>
    <xf numFmtId="165" fontId="0" fillId="3" borderId="4" xfId="0" applyNumberFormat="1" applyFill="1" applyBorder="1" applyAlignment="1">
      <alignment horizontal="center"/>
    </xf>
    <xf numFmtId="0" fontId="2" fillId="3" borderId="3" xfId="0" applyFont="1" applyFill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165" fontId="0" fillId="3" borderId="2" xfId="0" applyNumberFormat="1" applyFill="1" applyBorder="1" applyAlignment="1">
      <alignment horizontal="center"/>
    </xf>
    <xf numFmtId="0" fontId="0" fillId="3" borderId="3" xfId="0" applyFont="1" applyFill="1" applyBorder="1" applyAlignment="1">
      <alignment horizontal="right"/>
    </xf>
    <xf numFmtId="165" fontId="0" fillId="3" borderId="3" xfId="0" applyNumberFormat="1" applyFont="1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0" fillId="2" borderId="4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4" borderId="2" xfId="0" applyFont="1" applyFill="1" applyBorder="1" applyAlignment="1">
      <alignment horizontal="center"/>
    </xf>
    <xf numFmtId="0" fontId="4" fillId="0" borderId="0" xfId="0" applyFont="1" applyAlignment="1">
      <alignment/>
    </xf>
    <xf numFmtId="165" fontId="0" fillId="3" borderId="3" xfId="0" applyNumberFormat="1" applyFill="1" applyBorder="1" applyAlignment="1">
      <alignment horizontal="center"/>
    </xf>
    <xf numFmtId="0" fontId="0" fillId="3" borderId="7" xfId="0" applyFont="1" applyFill="1" applyBorder="1" applyAlignment="1">
      <alignment horizontal="right"/>
    </xf>
    <xf numFmtId="0" fontId="2" fillId="3" borderId="8" xfId="0" applyFont="1" applyFill="1" applyBorder="1" applyAlignment="1">
      <alignment horizontal="right"/>
    </xf>
    <xf numFmtId="0" fontId="0" fillId="3" borderId="9" xfId="0" applyFont="1" applyFill="1" applyBorder="1" applyAlignment="1">
      <alignment horizontal="right"/>
    </xf>
    <xf numFmtId="0" fontId="0" fillId="3" borderId="8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center"/>
    </xf>
    <xf numFmtId="165" fontId="0" fillId="3" borderId="2" xfId="0" applyNumberFormat="1" applyFont="1" applyFill="1" applyBorder="1" applyAlignment="1">
      <alignment horizontal="center"/>
    </xf>
    <xf numFmtId="165" fontId="6" fillId="0" borderId="0" xfId="0" applyNumberFormat="1" applyFont="1" applyAlignment="1">
      <alignment/>
    </xf>
    <xf numFmtId="165" fontId="0" fillId="3" borderId="4" xfId="0" applyNumberFormat="1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" borderId="10" xfId="0" applyFont="1" applyFill="1" applyBorder="1" applyAlignment="1">
      <alignment horizontal="right"/>
    </xf>
    <xf numFmtId="165" fontId="0" fillId="3" borderId="11" xfId="0" applyNumberFormat="1" applyFill="1" applyBorder="1" applyAlignment="1">
      <alignment horizontal="center"/>
    </xf>
    <xf numFmtId="0" fontId="2" fillId="3" borderId="12" xfId="0" applyFont="1" applyFill="1" applyBorder="1" applyAlignment="1">
      <alignment horizontal="right"/>
    </xf>
    <xf numFmtId="165" fontId="2" fillId="3" borderId="13" xfId="0" applyNumberFormat="1" applyFont="1" applyFill="1" applyBorder="1" applyAlignment="1">
      <alignment horizontal="center"/>
    </xf>
    <xf numFmtId="0" fontId="0" fillId="3" borderId="14" xfId="0" applyFont="1" applyFill="1" applyBorder="1" applyAlignment="1">
      <alignment horizontal="right"/>
    </xf>
    <xf numFmtId="165" fontId="0" fillId="3" borderId="15" xfId="0" applyNumberFormat="1" applyFill="1" applyBorder="1" applyAlignment="1">
      <alignment horizontal="center"/>
    </xf>
    <xf numFmtId="0" fontId="0" fillId="3" borderId="12" xfId="0" applyFont="1" applyFill="1" applyBorder="1" applyAlignment="1">
      <alignment horizontal="right"/>
    </xf>
    <xf numFmtId="165" fontId="0" fillId="3" borderId="13" xfId="0" applyNumberFormat="1" applyFill="1" applyBorder="1" applyAlignment="1">
      <alignment horizontal="center"/>
    </xf>
    <xf numFmtId="0" fontId="2" fillId="2" borderId="16" xfId="0" applyFont="1" applyFill="1" applyBorder="1" applyAlignment="1">
      <alignment horizontal="right"/>
    </xf>
    <xf numFmtId="165" fontId="2" fillId="2" borderId="17" xfId="0" applyNumberFormat="1" applyFont="1" applyFill="1" applyBorder="1" applyAlignment="1">
      <alignment horizontal="center"/>
    </xf>
    <xf numFmtId="0" fontId="0" fillId="5" borderId="4" xfId="0" applyFill="1" applyBorder="1" applyAlignment="1">
      <alignment horizontal="right"/>
    </xf>
    <xf numFmtId="14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5" borderId="18" xfId="0" applyFill="1" applyBorder="1" applyAlignment="1">
      <alignment horizontal="right"/>
    </xf>
    <xf numFmtId="0" fontId="0" fillId="5" borderId="19" xfId="0" applyFill="1" applyBorder="1" applyAlignment="1">
      <alignment horizontal="right"/>
    </xf>
    <xf numFmtId="0" fontId="0" fillId="5" borderId="7" xfId="0" applyFont="1" applyFill="1" applyBorder="1" applyAlignment="1">
      <alignment horizontal="right"/>
    </xf>
    <xf numFmtId="0" fontId="2" fillId="5" borderId="9" xfId="0" applyFont="1" applyFill="1" applyBorder="1" applyAlignment="1">
      <alignment horizontal="right"/>
    </xf>
    <xf numFmtId="165" fontId="0" fillId="5" borderId="20" xfId="0" applyNumberFormat="1" applyFill="1" applyBorder="1" applyAlignment="1">
      <alignment horizontal="center"/>
    </xf>
    <xf numFmtId="165" fontId="2" fillId="5" borderId="21" xfId="0" applyNumberFormat="1" applyFont="1" applyFill="1" applyBorder="1" applyAlignment="1">
      <alignment horizontal="center"/>
    </xf>
    <xf numFmtId="165" fontId="4" fillId="5" borderId="22" xfId="0" applyNumberFormat="1" applyFont="1" applyFill="1" applyBorder="1" applyAlignment="1">
      <alignment horizontal="center"/>
    </xf>
    <xf numFmtId="165" fontId="2" fillId="2" borderId="22" xfId="0" applyNumberFormat="1" applyFont="1" applyFill="1" applyBorder="1" applyAlignment="1">
      <alignment horizontal="center"/>
    </xf>
    <xf numFmtId="14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workbookViewId="0" topLeftCell="A1">
      <selection activeCell="F2" sqref="F2"/>
    </sheetView>
  </sheetViews>
  <sheetFormatPr defaultColWidth="11.421875" defaultRowHeight="12.75"/>
  <cols>
    <col min="1" max="1" width="9.140625" style="0" customWidth="1"/>
    <col min="2" max="2" width="36.421875" style="1" customWidth="1"/>
    <col min="3" max="3" width="14.00390625" style="0" customWidth="1"/>
    <col min="4" max="4" width="20.7109375" style="0" customWidth="1"/>
    <col min="5" max="5" width="19.57421875" style="0" customWidth="1"/>
    <col min="6" max="6" width="22.8515625" style="0" customWidth="1"/>
    <col min="7" max="16384" width="11.57421875" style="0" customWidth="1"/>
  </cols>
  <sheetData>
    <row r="1" spans="1:6" ht="15">
      <c r="A1" s="115" t="s">
        <v>409</v>
      </c>
      <c r="B1" s="115"/>
      <c r="C1" s="115"/>
      <c r="D1" s="115"/>
      <c r="E1" s="115"/>
      <c r="F1" s="114">
        <v>41719</v>
      </c>
    </row>
    <row r="2" ht="12.75">
      <c r="B2"/>
    </row>
    <row r="3" spans="1:6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2.75">
      <c r="A4" s="3"/>
      <c r="B4" s="4"/>
      <c r="C4" s="4"/>
      <c r="D4" s="3"/>
      <c r="E4" s="3"/>
      <c r="F4" s="3"/>
    </row>
    <row r="5" spans="1:6" ht="12.75">
      <c r="A5" s="5">
        <v>1</v>
      </c>
      <c r="B5" s="6" t="s">
        <v>6</v>
      </c>
      <c r="C5" s="7">
        <f>SUM('01 Biologie'!B40)</f>
        <v>2325.375</v>
      </c>
      <c r="D5" s="7">
        <f>SUM('01 Biologie'!B41)</f>
        <v>0</v>
      </c>
      <c r="E5" s="7">
        <f>SUM('01 Biologie'!B42)</f>
        <v>3810.88</v>
      </c>
      <c r="F5" s="7">
        <f>SUM('01 Biologie'!B43)</f>
        <v>-1485.505</v>
      </c>
    </row>
    <row r="6" spans="1:6" ht="12.75">
      <c r="A6" s="8"/>
      <c r="B6" s="9"/>
      <c r="C6" s="10"/>
      <c r="D6" s="11"/>
      <c r="E6" s="11"/>
      <c r="F6" s="11"/>
    </row>
    <row r="7" spans="1:6" ht="12.75">
      <c r="A7" s="5">
        <v>2</v>
      </c>
      <c r="B7" s="6" t="s">
        <v>7</v>
      </c>
      <c r="C7" s="7">
        <f>SUM('02 Chemie'!B30)</f>
        <v>1290.6525</v>
      </c>
      <c r="D7" s="7">
        <f>SUM('02 Chemie'!B31)</f>
        <v>0</v>
      </c>
      <c r="E7" s="7">
        <f>SUM('02 Chemie'!B32)</f>
        <v>825.46</v>
      </c>
      <c r="F7" s="7">
        <f>SUM('02 Chemie'!B33)</f>
        <v>465.1924999999999</v>
      </c>
    </row>
    <row r="8" spans="1:6" ht="12.75">
      <c r="A8" s="12"/>
      <c r="B8" s="4"/>
      <c r="C8" s="13"/>
      <c r="D8" s="14"/>
      <c r="E8" s="14"/>
      <c r="F8" s="14"/>
    </row>
    <row r="9" spans="1:6" ht="12.75">
      <c r="A9" s="5">
        <v>3</v>
      </c>
      <c r="B9" s="6" t="s">
        <v>8</v>
      </c>
      <c r="C9" s="7">
        <f>SUM('03 Deutsch|Germanistik'!B26)</f>
        <v>1836.4875000000002</v>
      </c>
      <c r="D9" s="7">
        <f>SUM('03 Deutsch|Germanistik'!B27)</f>
        <v>480</v>
      </c>
      <c r="E9" s="7">
        <f>SUM('03 Deutsch|Germanistik'!B28)</f>
        <v>1150.53</v>
      </c>
      <c r="F9" s="7">
        <f>SUM('03 Deutsch|Germanistik'!B29)</f>
        <v>1165.9575000000002</v>
      </c>
    </row>
    <row r="10" spans="1:6" ht="12.75">
      <c r="A10" s="12"/>
      <c r="B10" s="4"/>
      <c r="C10" s="13"/>
      <c r="D10" s="13"/>
      <c r="E10" s="13"/>
      <c r="F10" s="14"/>
    </row>
    <row r="11" spans="1:6" ht="12.75">
      <c r="A11" s="5">
        <v>4</v>
      </c>
      <c r="B11" s="6" t="s">
        <v>9</v>
      </c>
      <c r="C11" s="7">
        <f>SUM('04 Digitale Medien'!B16)</f>
        <v>935.925</v>
      </c>
      <c r="D11" s="7">
        <f>SUM('04 Digitale Medien'!B17)</f>
        <v>0</v>
      </c>
      <c r="E11" s="7">
        <f>SUM('04 Digitale Medien'!B18)</f>
        <v>66.13</v>
      </c>
      <c r="F11" s="7">
        <f>SUM('04 Digitale Medien'!B19)</f>
        <v>869.795</v>
      </c>
    </row>
    <row r="12" spans="1:6" ht="12.75">
      <c r="A12" s="12"/>
      <c r="B12" s="4"/>
      <c r="C12" s="13"/>
      <c r="D12" s="13"/>
      <c r="E12" s="14"/>
      <c r="F12" s="14"/>
    </row>
    <row r="13" spans="1:6" ht="12.75">
      <c r="A13" s="5">
        <v>5</v>
      </c>
      <c r="B13" s="6" t="s">
        <v>10</v>
      </c>
      <c r="C13" s="7">
        <f>SUM('05 Elektrotechnik'!B24)</f>
        <v>2656.7350000000006</v>
      </c>
      <c r="D13" s="7">
        <f>SUM('05 Elektrotechnik'!B25)</f>
        <v>208</v>
      </c>
      <c r="E13" s="7">
        <f>SUM('05 Elektrotechnik'!B26)</f>
        <v>2716.47</v>
      </c>
      <c r="F13" s="7">
        <f>SUM('05 Elektrotechnik'!B27)</f>
        <v>148.26500000000078</v>
      </c>
    </row>
    <row r="14" spans="1:6" ht="12.75">
      <c r="A14" s="12"/>
      <c r="B14" s="4"/>
      <c r="C14" s="13"/>
      <c r="D14" s="13"/>
      <c r="E14" s="14"/>
      <c r="F14" s="14"/>
    </row>
    <row r="15" spans="1:6" ht="12.75">
      <c r="A15" s="5">
        <v>6</v>
      </c>
      <c r="B15" s="6" t="s">
        <v>11</v>
      </c>
      <c r="C15" s="7">
        <f>SUM('06 English-Speaking Cultures'!B24)</f>
        <v>1091.25</v>
      </c>
      <c r="D15" s="7">
        <f>SUM('06 English-Speaking Cultures'!B25)</f>
        <v>520</v>
      </c>
      <c r="E15" s="7">
        <f>SUM('06 English-Speaking Cultures'!B26)</f>
        <v>1628.74</v>
      </c>
      <c r="F15" s="7">
        <f>SUM('06 English-Speaking Cultures'!B27)</f>
        <v>-17.49000000000001</v>
      </c>
    </row>
    <row r="16" spans="1:6" ht="12.75">
      <c r="A16" s="12"/>
      <c r="B16" s="4"/>
      <c r="C16" s="13"/>
      <c r="D16" s="13"/>
      <c r="E16" s="14"/>
      <c r="F16" s="14"/>
    </row>
    <row r="17" spans="1:6" ht="12.75">
      <c r="A17" s="5">
        <v>7</v>
      </c>
      <c r="B17" s="6" t="s">
        <v>12</v>
      </c>
      <c r="C17" s="7">
        <f>SUM('07 Fachbezogene Bildungswissenschaften (FaBiWi)|Inkl. Päd'!B42)</f>
        <v>843.4875000000001</v>
      </c>
      <c r="D17" s="7">
        <f>SUM('07 Fachbezogene Bildungswissenschaften (FaBiWi)|Inkl. Päd'!B43)</f>
        <v>0</v>
      </c>
      <c r="E17" s="7">
        <f>SUM('07 Fachbezogene Bildungswissenschaften (FaBiWi)|Inkl. Päd'!B44)</f>
        <v>0</v>
      </c>
      <c r="F17" s="7">
        <f>SUM('07 Fachbezogene Bildungswissenschaften (FaBiWi)|Inkl. Päd'!B45)</f>
        <v>843.4875000000001</v>
      </c>
    </row>
    <row r="18" spans="1:6" ht="12.75">
      <c r="A18" s="12"/>
      <c r="B18" s="4"/>
      <c r="C18" s="13"/>
      <c r="D18" s="13"/>
      <c r="E18" s="14"/>
      <c r="F18" s="14"/>
    </row>
    <row r="19" spans="1:6" ht="12.75">
      <c r="A19" s="5">
        <v>8</v>
      </c>
      <c r="B19" s="6" t="s">
        <v>13</v>
      </c>
      <c r="C19" s="7">
        <f>SUM('08 Gender Studies'!B12)</f>
        <v>300</v>
      </c>
      <c r="D19" s="7">
        <f>SUM('08 Gender Studies'!B13)</f>
        <v>0</v>
      </c>
      <c r="E19" s="7">
        <f>SUM('08 Gender Studies'!B14)</f>
        <v>0</v>
      </c>
      <c r="F19" s="7">
        <f>SUM('08 Gender Studies'!B15)</f>
        <v>300</v>
      </c>
    </row>
    <row r="20" spans="1:6" ht="12.75">
      <c r="A20" s="12"/>
      <c r="B20" s="4"/>
      <c r="C20" s="13"/>
      <c r="D20" s="13"/>
      <c r="E20" s="14"/>
      <c r="F20" s="14"/>
    </row>
    <row r="21" spans="1:6" ht="12.75">
      <c r="A21" s="5">
        <v>9</v>
      </c>
      <c r="B21" s="6" t="s">
        <v>14</v>
      </c>
      <c r="C21" s="7">
        <f>SUM('09 Geographie'!B30)</f>
        <v>1422.75</v>
      </c>
      <c r="D21" s="7">
        <f>SUM('09 Geographie'!B31)</f>
        <v>779.9</v>
      </c>
      <c r="E21" s="7">
        <f>SUM('09 Geographie'!B32)</f>
        <v>1396.63</v>
      </c>
      <c r="F21" s="7">
        <f>SUM('09 Geographie'!B33)</f>
        <v>806.02</v>
      </c>
    </row>
    <row r="22" spans="1:6" ht="12.75">
      <c r="A22" s="12"/>
      <c r="B22" s="4"/>
      <c r="C22" s="13"/>
      <c r="D22" s="13"/>
      <c r="E22" s="14"/>
      <c r="F22" s="14"/>
    </row>
    <row r="23" spans="1:6" ht="12.75">
      <c r="A23" s="5">
        <v>10</v>
      </c>
      <c r="B23" s="6" t="s">
        <v>15</v>
      </c>
      <c r="C23" s="7">
        <f>SUM('10 Geowissenschaften'!B22)</f>
        <v>1576.8000000000002</v>
      </c>
      <c r="D23" s="7">
        <f>SUM('10 Geowissenschaften'!B23)</f>
        <v>0</v>
      </c>
      <c r="E23" s="7">
        <f>SUM('10 Geowissenschaften'!B24)</f>
        <v>1990.38</v>
      </c>
      <c r="F23" s="7">
        <f>SUM('10 Geowissenschaften'!B25)</f>
        <v>-413.5799999999999</v>
      </c>
    </row>
    <row r="24" spans="1:6" ht="12.75">
      <c r="A24" s="12"/>
      <c r="B24" s="4"/>
      <c r="C24" s="13"/>
      <c r="D24" s="13"/>
      <c r="E24" s="14"/>
      <c r="F24" s="14"/>
    </row>
    <row r="25" spans="1:6" ht="12.75">
      <c r="A25" s="5">
        <v>11</v>
      </c>
      <c r="B25" s="6" t="s">
        <v>16</v>
      </c>
      <c r="C25" s="7">
        <f>SUM('11 Geschichte'!B30)</f>
        <v>1286.2475</v>
      </c>
      <c r="D25" s="7">
        <f>SUM('11 Geschichte'!B31)</f>
        <v>0</v>
      </c>
      <c r="E25" s="7">
        <f>SUM('11 Geschichte'!B32)</f>
        <v>1192.54</v>
      </c>
      <c r="F25" s="7">
        <f>SUM('11 Geschichte'!B33)</f>
        <v>93.70749999999998</v>
      </c>
    </row>
    <row r="26" spans="1:6" ht="12.75">
      <c r="A26" s="3"/>
      <c r="B26" s="4"/>
      <c r="C26" s="13"/>
      <c r="D26" s="13"/>
      <c r="E26" s="14"/>
      <c r="F26" s="14"/>
    </row>
    <row r="27" spans="1:6" ht="12.75">
      <c r="A27" s="5">
        <v>12</v>
      </c>
      <c r="B27" s="6" t="s">
        <v>17</v>
      </c>
      <c r="C27" s="7">
        <f>SUM('12 Hanse Law School'!B18)</f>
        <v>417.235</v>
      </c>
      <c r="D27" s="7">
        <f>SUM('12 Hanse Law School'!B19)</f>
        <v>0</v>
      </c>
      <c r="E27" s="7">
        <f>SUM('12 Hanse Law School'!B20)</f>
        <v>163.11</v>
      </c>
      <c r="F27" s="7">
        <f>SUM('12 Hanse Law School'!B21)</f>
        <v>254.125</v>
      </c>
    </row>
    <row r="28" spans="1:6" ht="12.75">
      <c r="A28" s="12"/>
      <c r="B28" s="4"/>
      <c r="C28" s="13"/>
      <c r="D28" s="13"/>
      <c r="E28" s="14"/>
      <c r="F28" s="14"/>
    </row>
    <row r="29" spans="1:6" ht="12.75">
      <c r="A29" s="5">
        <v>13</v>
      </c>
      <c r="B29" s="6" t="s">
        <v>18</v>
      </c>
      <c r="C29" s="7">
        <f>SUM('13 Informatik'!B22)</f>
        <v>3896.39</v>
      </c>
      <c r="D29" s="7">
        <f>SUM('13 Informatik'!B23)</f>
        <v>0</v>
      </c>
      <c r="E29" s="7">
        <f>SUM('13 Informatik'!B24)</f>
        <v>1829.37</v>
      </c>
      <c r="F29" s="7">
        <f>SUM('13 Informatik'!B25)</f>
        <v>2067.02</v>
      </c>
    </row>
    <row r="30" spans="1:6" ht="12.75">
      <c r="A30" s="12"/>
      <c r="B30" s="4"/>
      <c r="C30" s="13"/>
      <c r="D30" s="13"/>
      <c r="E30" s="14"/>
      <c r="F30" s="14"/>
    </row>
    <row r="31" spans="1:6" ht="12.75">
      <c r="A31" s="5">
        <v>14</v>
      </c>
      <c r="B31" s="6" t="s">
        <v>19</v>
      </c>
      <c r="C31" s="7">
        <f>SUM('14 Inklusive Pädagogik'!B34)</f>
        <v>309.225</v>
      </c>
      <c r="D31" s="7">
        <f>SUM('14 Inklusive Pädagogik'!B35)</f>
        <v>0</v>
      </c>
      <c r="E31" s="7">
        <f>SUM('14 Inklusive Pädagogik'!B36)</f>
        <v>190.38</v>
      </c>
      <c r="F31" s="7">
        <f>SUM('14 Inklusive Pädagogik'!B37)</f>
        <v>118.84500000000003</v>
      </c>
    </row>
    <row r="32" spans="1:6" ht="12.75">
      <c r="A32" s="12"/>
      <c r="B32" s="4"/>
      <c r="C32" s="13"/>
      <c r="D32" s="13"/>
      <c r="E32" s="14"/>
      <c r="F32" s="14"/>
    </row>
    <row r="33" spans="1:6" ht="12.75">
      <c r="A33" s="5">
        <v>15</v>
      </c>
      <c r="B33" s="6" t="s">
        <v>20</v>
      </c>
      <c r="C33" s="7">
        <f>SUM('15 Integrierte Europastudien (IES)'!B12)</f>
        <v>520.35</v>
      </c>
      <c r="D33" s="7">
        <f>SUM('15 Integrierte Europastudien (IES)'!B13)</f>
        <v>0</v>
      </c>
      <c r="E33" s="7">
        <f>SUM('15 Integrierte Europastudien (IES)'!B14)</f>
        <v>520.35</v>
      </c>
      <c r="F33" s="7">
        <f>SUM('15 Integrierte Europastudien (IES)'!B15)</f>
        <v>0</v>
      </c>
    </row>
    <row r="34" spans="1:6" ht="12.75">
      <c r="A34" s="12"/>
      <c r="B34" s="4"/>
      <c r="C34" s="13"/>
      <c r="D34" s="13"/>
      <c r="E34" s="14"/>
      <c r="F34" s="14"/>
    </row>
    <row r="35" spans="1:6" ht="12.75">
      <c r="A35" s="5">
        <v>16</v>
      </c>
      <c r="B35" s="6" t="s">
        <v>21</v>
      </c>
      <c r="C35" s="7">
        <f>SUM('16 Komplexes Entscheiden'!B12)</f>
        <v>388.57500000000005</v>
      </c>
      <c r="D35" s="7">
        <f>SUM('16 Komplexes Entscheiden'!B13)</f>
        <v>0</v>
      </c>
      <c r="E35" s="7">
        <f>SUM('16 Komplexes Entscheiden'!B14)</f>
        <v>57.9</v>
      </c>
      <c r="F35" s="7">
        <f>SUM('16 Komplexes Entscheiden'!B15)</f>
        <v>330.67500000000007</v>
      </c>
    </row>
    <row r="36" spans="1:6" ht="12.75">
      <c r="A36" s="12"/>
      <c r="B36" s="4"/>
      <c r="C36" s="13"/>
      <c r="D36" s="13"/>
      <c r="E36" s="14"/>
      <c r="F36" s="14"/>
    </row>
    <row r="37" spans="1:6" ht="12.75">
      <c r="A37" s="5">
        <v>17</v>
      </c>
      <c r="B37" s="6" t="s">
        <v>22</v>
      </c>
      <c r="C37" s="7">
        <f>SUM('17 Kulturwissenschaften'!B18)</f>
        <v>1025.85</v>
      </c>
      <c r="D37" s="7">
        <f>SUM('17 Kulturwissenschaften'!B19)</f>
        <v>708.56</v>
      </c>
      <c r="E37" s="7">
        <f>SUM('17 Kulturwissenschaften'!B20)</f>
        <v>2126.35</v>
      </c>
      <c r="F37" s="7">
        <f>SUM('17 Kulturwissenschaften'!B21)</f>
        <v>-391.94000000000005</v>
      </c>
    </row>
    <row r="38" spans="1:6" ht="12.75">
      <c r="A38" s="12"/>
      <c r="B38" s="4"/>
      <c r="C38" s="13"/>
      <c r="D38" s="13"/>
      <c r="E38" s="14"/>
      <c r="F38" s="14"/>
    </row>
    <row r="39" spans="1:6" ht="12.75">
      <c r="A39" s="5">
        <v>18</v>
      </c>
      <c r="B39" s="6" t="s">
        <v>23</v>
      </c>
      <c r="C39" s="7">
        <f>SUM('18 Kunst(-wissenschaften)'!B30)</f>
        <v>1117.275</v>
      </c>
      <c r="D39" s="7">
        <f>SUM('18 Kunst(-wissenschaften)'!B31)</f>
        <v>0</v>
      </c>
      <c r="E39" s="7">
        <f>SUM('18 Kunst(-wissenschaften)'!B32)</f>
        <v>429.97</v>
      </c>
      <c r="F39" s="7">
        <f>SUM('18 Kunst(-wissenschaften)'!B33)</f>
        <v>687.3050000000001</v>
      </c>
    </row>
    <row r="40" spans="1:6" ht="12.75">
      <c r="A40" s="12"/>
      <c r="B40" s="4"/>
      <c r="C40" s="13"/>
      <c r="D40" s="13"/>
      <c r="E40" s="14"/>
      <c r="F40" s="14"/>
    </row>
    <row r="41" spans="1:6" ht="12.75">
      <c r="A41" s="5">
        <v>19</v>
      </c>
      <c r="B41" s="6" t="s">
        <v>24</v>
      </c>
      <c r="C41" s="7">
        <f>SUM('19 Linguistik'!B26)</f>
        <v>510.825</v>
      </c>
      <c r="D41" s="7">
        <f>SUM('19 Linguistik'!B27)</f>
        <v>0</v>
      </c>
      <c r="E41" s="7">
        <f>SUM('19 Linguistik'!B28)</f>
        <v>0</v>
      </c>
      <c r="F41" s="7">
        <f>SUM('19 Linguistik'!B29)</f>
        <v>510.825</v>
      </c>
    </row>
    <row r="42" spans="1:6" ht="12.75">
      <c r="A42" s="12"/>
      <c r="B42" s="4"/>
      <c r="C42" s="13"/>
      <c r="D42" s="13"/>
      <c r="E42" s="14"/>
      <c r="F42" s="14"/>
    </row>
    <row r="43" spans="1:6" ht="12.75">
      <c r="A43" s="5">
        <v>20</v>
      </c>
      <c r="B43" s="6" t="s">
        <v>25</v>
      </c>
      <c r="C43" s="7">
        <f>SUM('20 Mathematik'!B36)</f>
        <v>2205.375</v>
      </c>
      <c r="D43" s="7">
        <f>SUM('20 Mathematik'!B37)</f>
        <v>0</v>
      </c>
      <c r="E43" s="7">
        <f>SUM('20 Mathematik'!B38)</f>
        <v>1629.68</v>
      </c>
      <c r="F43" s="7">
        <f>SUM('20 Mathematik'!B39)</f>
        <v>575.6949999999999</v>
      </c>
    </row>
    <row r="44" spans="1:6" ht="12.75">
      <c r="A44" s="12"/>
      <c r="B44" s="4"/>
      <c r="C44" s="13"/>
      <c r="D44" s="13"/>
      <c r="E44" s="14"/>
      <c r="F44" s="14"/>
    </row>
    <row r="45" spans="1:6" ht="12.75">
      <c r="A45" s="5">
        <v>21</v>
      </c>
      <c r="B45" s="6" t="s">
        <v>26</v>
      </c>
      <c r="C45" s="7">
        <f>SUM('21 Media and Communications|Culture (MAC)'!B16)</f>
        <v>1513.595</v>
      </c>
      <c r="D45" s="7">
        <f>SUM('21 Media and Communications|Culture (MAC)'!B17)</f>
        <v>0</v>
      </c>
      <c r="E45" s="7">
        <f>SUM('21 Media and Communications|Culture (MAC)'!B18)</f>
        <v>176.59</v>
      </c>
      <c r="F45" s="7">
        <f>SUM('21 Media and Communications|Culture (MAC)'!B19)</f>
        <v>1337.005</v>
      </c>
    </row>
    <row r="46" spans="1:6" ht="12.75">
      <c r="A46" s="12"/>
      <c r="B46" s="4"/>
      <c r="C46" s="13"/>
      <c r="D46" s="13"/>
      <c r="E46" s="14"/>
      <c r="F46" s="14"/>
    </row>
    <row r="47" spans="1:6" ht="12.75">
      <c r="A47" s="5">
        <v>22</v>
      </c>
      <c r="B47" s="6" t="s">
        <v>27</v>
      </c>
      <c r="C47" s="7">
        <f>SUM('22 Musikwissenschaft|Musik'!B22)</f>
        <v>300</v>
      </c>
      <c r="D47" s="7">
        <f>SUM('22 Musikwissenschaft|Musik'!B23)</f>
        <v>0</v>
      </c>
      <c r="E47" s="7">
        <f>SUM('22 Musikwissenschaft|Musik'!B24)</f>
        <v>137.14</v>
      </c>
      <c r="F47" s="7">
        <f>SUM('22 Musikwissenschaft|Musik'!B25)</f>
        <v>162.86</v>
      </c>
    </row>
    <row r="48" spans="1:6" ht="12.75">
      <c r="A48" s="3"/>
      <c r="B48" s="4"/>
      <c r="C48" s="13"/>
      <c r="D48" s="13"/>
      <c r="E48" s="14"/>
      <c r="F48" s="14"/>
    </row>
    <row r="49" spans="1:6" ht="12.75">
      <c r="A49" s="5">
        <v>23</v>
      </c>
      <c r="B49" s="6" t="s">
        <v>28</v>
      </c>
      <c r="C49" s="7">
        <f>SUM('23 Pflegewissenschaften'!B22)</f>
        <v>449.25</v>
      </c>
      <c r="D49" s="7">
        <f>SUM('23 Pflegewissenschaften'!B23)</f>
        <v>0</v>
      </c>
      <c r="E49" s="7">
        <f>SUM('23 Pflegewissenschaften'!B24)</f>
        <v>90.29</v>
      </c>
      <c r="F49" s="7">
        <f>SUM('23 Pflegewissenschaften'!B25)</f>
        <v>358.96</v>
      </c>
    </row>
    <row r="50" spans="1:6" ht="12.75">
      <c r="A50" s="12"/>
      <c r="B50" s="4"/>
      <c r="C50" s="13"/>
      <c r="D50" s="13"/>
      <c r="E50" s="14"/>
      <c r="F50" s="14"/>
    </row>
    <row r="51" spans="1:6" ht="12.75">
      <c r="A51" s="5">
        <v>24</v>
      </c>
      <c r="B51" s="6" t="s">
        <v>29</v>
      </c>
      <c r="C51" s="7">
        <f>SUM('24 Philosophie'!B18)</f>
        <v>624.3</v>
      </c>
      <c r="D51" s="7">
        <f>SUM('24 Philosophie'!B19)</f>
        <v>0</v>
      </c>
      <c r="E51" s="7">
        <f>SUM('24 Philosophie'!B20)</f>
        <v>346.71</v>
      </c>
      <c r="F51" s="7">
        <f>SUM('24 Philosophie'!B21)</f>
        <v>277.59</v>
      </c>
    </row>
    <row r="52" spans="1:6" ht="12.75">
      <c r="A52" s="12"/>
      <c r="B52" s="4"/>
      <c r="C52" s="13"/>
      <c r="D52" s="13"/>
      <c r="E52" s="14"/>
      <c r="F52" s="14"/>
    </row>
    <row r="53" spans="1:6" ht="12.75">
      <c r="A53" s="5">
        <v>25</v>
      </c>
      <c r="B53" s="6" t="s">
        <v>30</v>
      </c>
      <c r="C53" s="7">
        <f>SUM('25 Physik'!B28)</f>
        <v>1356.5625</v>
      </c>
      <c r="D53" s="7">
        <f>SUM('25 Physik'!B29)</f>
        <v>0</v>
      </c>
      <c r="E53" s="7">
        <f>SUM('25 Physik'!B30)</f>
        <v>1763.84</v>
      </c>
      <c r="F53" s="7">
        <f>SUM('25 Physik'!B31)</f>
        <v>-407.2774999999999</v>
      </c>
    </row>
    <row r="54" spans="1:6" ht="12.75">
      <c r="A54" s="12"/>
      <c r="B54" s="4"/>
      <c r="C54" s="13"/>
      <c r="D54" s="13"/>
      <c r="E54" s="14"/>
      <c r="F54" s="14"/>
    </row>
    <row r="55" spans="1:6" ht="12.75">
      <c r="A55" s="5">
        <v>26</v>
      </c>
      <c r="B55" s="6" t="s">
        <v>31</v>
      </c>
      <c r="C55" s="7">
        <f>SUM('26 Politikwissenschaften'!B28)</f>
        <v>2429.8125</v>
      </c>
      <c r="D55" s="7">
        <f>SUM('26 Politikwissenschaften'!B29)</f>
        <v>773.92</v>
      </c>
      <c r="E55" s="7">
        <f>SUM('26 Politikwissenschaften'!B30)</f>
        <v>3160.33</v>
      </c>
      <c r="F55" s="7">
        <f>SUM('26 Politikwissenschaften'!B31)</f>
        <v>43.402500000000146</v>
      </c>
    </row>
    <row r="56" spans="1:6" ht="12.75">
      <c r="A56" s="12"/>
      <c r="B56" s="4"/>
      <c r="C56" s="13"/>
      <c r="D56" s="13"/>
      <c r="E56" s="14"/>
      <c r="F56" s="14"/>
    </row>
    <row r="57" spans="1:6" ht="12.75">
      <c r="A57" s="5">
        <v>27</v>
      </c>
      <c r="B57" s="6" t="s">
        <v>32</v>
      </c>
      <c r="C57" s="7">
        <f>SUM('27 Produktionstechnik'!B18)</f>
        <v>2203.8</v>
      </c>
      <c r="D57" s="7">
        <f>SUM('27 Produktionstechnik'!B19)</f>
        <v>0</v>
      </c>
      <c r="E57" s="7">
        <f>SUM('27 Produktionstechnik'!B20)</f>
        <v>1949.13</v>
      </c>
      <c r="F57" s="7">
        <f>SUM('27 Produktionstechnik'!B21)</f>
        <v>254.67000000000007</v>
      </c>
    </row>
    <row r="58" spans="1:6" ht="12.75">
      <c r="A58" s="12"/>
      <c r="B58" s="4"/>
      <c r="C58" s="13"/>
      <c r="D58" s="13"/>
      <c r="E58" s="14"/>
      <c r="F58" s="14"/>
    </row>
    <row r="59" spans="1:6" ht="12.75">
      <c r="A59" s="5">
        <v>28</v>
      </c>
      <c r="B59" s="6" t="s">
        <v>33</v>
      </c>
      <c r="C59" s="7">
        <f>SUM('28 Psychologie'!B22)</f>
        <v>3281.55</v>
      </c>
      <c r="D59" s="7">
        <f>SUM('28 Psychologie'!B23)</f>
        <v>0</v>
      </c>
      <c r="E59" s="7">
        <f>SUM('28 Psychologie'!B24)</f>
        <v>2245.84</v>
      </c>
      <c r="F59" s="7">
        <f>SUM('28 Psychologie'!B25)</f>
        <v>1035.71</v>
      </c>
    </row>
    <row r="60" spans="1:6" ht="12.75">
      <c r="A60" s="12"/>
      <c r="B60" s="4"/>
      <c r="C60" s="13"/>
      <c r="D60" s="13"/>
      <c r="E60" s="13"/>
      <c r="F60" s="14"/>
    </row>
    <row r="61" spans="1:6" ht="12.75">
      <c r="A61" s="5">
        <v>29</v>
      </c>
      <c r="B61" s="6" t="s">
        <v>34</v>
      </c>
      <c r="C61" s="7">
        <f>SUM('29 Public Health'!B20)</f>
        <v>1618.8000000000002</v>
      </c>
      <c r="D61" s="7">
        <f>SUM('29 Public Health'!B21)</f>
        <v>0</v>
      </c>
      <c r="E61" s="7">
        <f>SUM('29 Public Health'!B22)</f>
        <v>60.5</v>
      </c>
      <c r="F61" s="7">
        <f>SUM('29 Public Health'!B23)</f>
        <v>1558.3000000000002</v>
      </c>
    </row>
    <row r="62" spans="1:6" ht="12.75">
      <c r="A62" s="12"/>
      <c r="B62" s="4"/>
      <c r="C62" s="13"/>
      <c r="D62" s="13"/>
      <c r="E62" s="14"/>
      <c r="F62" s="14"/>
    </row>
    <row r="63" spans="1:6" ht="12.75">
      <c r="A63" s="5">
        <v>30</v>
      </c>
      <c r="B63" s="6" t="s">
        <v>35</v>
      </c>
      <c r="C63" s="7">
        <f>SUM('30 Rechtswissenschaften'!B20)</f>
        <v>3511.7250000000004</v>
      </c>
      <c r="D63" s="7">
        <f>SUM('30 Rechtswissenschaften'!B21)</f>
        <v>0</v>
      </c>
      <c r="E63" s="7">
        <f>SUM('30 Rechtswissenschaften'!B22)</f>
        <v>622</v>
      </c>
      <c r="F63" s="7">
        <f>SUM('30 Rechtswissenschaften'!B23)</f>
        <v>2889.7250000000004</v>
      </c>
    </row>
    <row r="64" spans="1:6" ht="12.75">
      <c r="A64" s="12"/>
      <c r="B64" s="4"/>
      <c r="C64" s="13"/>
      <c r="D64" s="13"/>
      <c r="E64" s="14"/>
      <c r="F64" s="14"/>
    </row>
    <row r="65" spans="1:6" ht="12.75">
      <c r="A65" s="5">
        <v>31</v>
      </c>
      <c r="B65" s="6" t="s">
        <v>36</v>
      </c>
      <c r="C65" s="7">
        <f>SUM('31 Religionswissenschaften'!B30)</f>
        <v>341.4375</v>
      </c>
      <c r="D65" s="7">
        <f>SUM('31 Religionswissenschaften'!B31)</f>
        <v>0</v>
      </c>
      <c r="E65" s="7">
        <f>SUM('31 Religionswissenschaften'!B32)</f>
        <v>831.15</v>
      </c>
      <c r="F65" s="7">
        <f>SUM('31 Religionswissenschaften'!B33)</f>
        <v>-489.7125</v>
      </c>
    </row>
    <row r="66" spans="1:6" ht="12.75">
      <c r="A66" s="12"/>
      <c r="B66" s="4"/>
      <c r="C66" s="13"/>
      <c r="D66" s="13"/>
      <c r="E66" s="14"/>
      <c r="F66" s="14"/>
    </row>
    <row r="67" spans="1:6" ht="12.75">
      <c r="A67" s="5">
        <v>32</v>
      </c>
      <c r="B67" s="6" t="s">
        <v>37</v>
      </c>
      <c r="C67" s="7">
        <f>SUM('32 Romanistik'!B26)</f>
        <v>909.3375000000001</v>
      </c>
      <c r="D67" s="7">
        <f>SUM('32 Romanistik'!B27)</f>
        <v>0</v>
      </c>
      <c r="E67" s="7">
        <f>SUM('32 Romanistik'!B28)</f>
        <v>179.86</v>
      </c>
      <c r="F67" s="7">
        <f>SUM('32 Romanistik'!B29)</f>
        <v>729.4775000000001</v>
      </c>
    </row>
    <row r="68" spans="1:6" ht="12.75">
      <c r="A68" s="12"/>
      <c r="B68" s="4"/>
      <c r="C68" s="13"/>
      <c r="D68" s="13"/>
      <c r="E68" s="14"/>
      <c r="F68" s="14"/>
    </row>
    <row r="69" spans="1:6" ht="12.75">
      <c r="A69" s="5">
        <v>33</v>
      </c>
      <c r="B69" s="6" t="s">
        <v>38</v>
      </c>
      <c r="C69" s="7">
        <f>SUM('33 Soziologie'!B20)</f>
        <v>2045.475</v>
      </c>
      <c r="D69" s="7">
        <f>SUM('33 Soziologie'!B21)</f>
        <v>0</v>
      </c>
      <c r="E69" s="7">
        <f>SUM('33 Soziologie'!B22)</f>
        <v>1441.92</v>
      </c>
      <c r="F69" s="7">
        <f>SUM('33 Soziologie'!B23)</f>
        <v>603.5549999999998</v>
      </c>
    </row>
    <row r="70" spans="1:6" ht="12.75">
      <c r="A70" s="12"/>
      <c r="B70" s="4"/>
      <c r="C70" s="13"/>
      <c r="D70" s="13"/>
      <c r="E70" s="14"/>
      <c r="F70" s="14"/>
    </row>
    <row r="71" spans="1:6" ht="12.75">
      <c r="A71" s="5">
        <v>34</v>
      </c>
      <c r="B71" s="6" t="s">
        <v>39</v>
      </c>
      <c r="C71" s="7">
        <f>SUM('34 Sport'!B20)</f>
        <v>300</v>
      </c>
      <c r="D71" s="7">
        <f>SUM('34 Sport'!B21)</f>
        <v>0</v>
      </c>
      <c r="E71" s="7">
        <f>SUM('34 Sport'!B22)</f>
        <v>92.84</v>
      </c>
      <c r="F71" s="7">
        <f>SUM('34 Sport'!B23)</f>
        <v>207.16</v>
      </c>
    </row>
    <row r="72" spans="1:6" ht="12.75">
      <c r="A72" s="12"/>
      <c r="B72" s="4"/>
      <c r="C72" s="13"/>
      <c r="D72" s="13"/>
      <c r="E72" s="14"/>
      <c r="F72" s="14"/>
    </row>
    <row r="73" spans="1:6" ht="12.75">
      <c r="A73" s="5">
        <v>35</v>
      </c>
      <c r="B73" s="6" t="s">
        <v>40</v>
      </c>
      <c r="C73" s="7">
        <f>SUM('35 Systems Engineering'!B16)</f>
        <v>834.825</v>
      </c>
      <c r="D73" s="7">
        <f>SUM('35 Systems Engineering'!B17)</f>
        <v>0</v>
      </c>
      <c r="E73" s="7">
        <f>SUM('35 Systems Engineering'!B18)</f>
        <v>520.16</v>
      </c>
      <c r="F73" s="7">
        <f>SUM('35 Systems Engineering'!B19)</f>
        <v>314.6650000000001</v>
      </c>
    </row>
    <row r="74" spans="1:6" ht="12.75">
      <c r="A74" s="12"/>
      <c r="B74" s="4"/>
      <c r="C74" s="13"/>
      <c r="D74" s="13"/>
      <c r="E74" s="14"/>
      <c r="F74" s="14"/>
    </row>
    <row r="75" spans="1:6" ht="12.75">
      <c r="A75" s="5">
        <v>36</v>
      </c>
      <c r="B75" s="6" t="s">
        <v>41</v>
      </c>
      <c r="C75" s="7">
        <f>SUM('36 Transkulturelle Studien'!B12)</f>
        <v>300</v>
      </c>
      <c r="D75" s="7">
        <f>SUM('36 Transkulturelle Studien'!B13)</f>
        <v>0</v>
      </c>
      <c r="E75" s="7">
        <f>SUM('36 Transkulturelle Studien'!B14)</f>
        <v>0</v>
      </c>
      <c r="F75" s="7">
        <f>SUM('36 Transkulturelle Studien'!B15)</f>
        <v>300</v>
      </c>
    </row>
    <row r="76" spans="1:6" ht="12.75">
      <c r="A76" s="12"/>
      <c r="B76" s="4"/>
      <c r="C76" s="13"/>
      <c r="D76" s="13"/>
      <c r="E76" s="14"/>
      <c r="F76" s="14"/>
    </row>
    <row r="77" spans="1:6" ht="12.75">
      <c r="A77" s="5">
        <v>37</v>
      </c>
      <c r="B77" s="6" t="s">
        <v>42</v>
      </c>
      <c r="C77" s="7">
        <f>SUM('37 Wirtschaftsinformatik'!B12)</f>
        <v>300</v>
      </c>
      <c r="D77" s="7">
        <f>SUM('37 Wirtschaftsinformatik'!B13)</f>
        <v>0</v>
      </c>
      <c r="E77" s="7">
        <f>SUM('37 Wirtschaftsinformatik'!B14)</f>
        <v>253.92</v>
      </c>
      <c r="F77" s="7">
        <f>SUM('37 Wirtschaftsinformatik'!B15)</f>
        <v>46.08000000000001</v>
      </c>
    </row>
    <row r="78" spans="1:6" ht="12.75">
      <c r="A78" s="12"/>
      <c r="B78" s="4"/>
      <c r="C78" s="13"/>
      <c r="D78" s="13"/>
      <c r="E78" s="14"/>
      <c r="F78" s="14"/>
    </row>
    <row r="79" spans="1:6" ht="12.75">
      <c r="A79" s="5">
        <v>38</v>
      </c>
      <c r="B79" s="6" t="s">
        <v>43</v>
      </c>
      <c r="C79" s="7">
        <f>SUM('38 Wirtschaftsingenieurwesen'!B18)</f>
        <v>2720.8300000000004</v>
      </c>
      <c r="D79" s="7">
        <f>SUM('38 Wirtschaftsingenieurwesen'!B19)</f>
        <v>1019.5</v>
      </c>
      <c r="E79" s="7">
        <f>SUM('38 Wirtschaftsingenieurwesen'!B20)</f>
        <v>2864.05</v>
      </c>
      <c r="F79" s="7">
        <f>SUM('38 Wirtschaftsingenieurwesen'!B21)</f>
        <v>876.2800000000002</v>
      </c>
    </row>
    <row r="80" spans="1:6" ht="12.75">
      <c r="A80" s="12"/>
      <c r="B80" s="4"/>
      <c r="C80" s="13"/>
      <c r="D80" s="13"/>
      <c r="E80" s="14"/>
      <c r="F80" s="14"/>
    </row>
    <row r="81" spans="1:6" ht="12.75">
      <c r="A81" s="5">
        <v>39</v>
      </c>
      <c r="B81" s="6" t="s">
        <v>44</v>
      </c>
      <c r="C81" s="7">
        <f>SUM('39 Wirtschaftswissenschaft|BWL'!B18)</f>
        <v>11753.945</v>
      </c>
      <c r="D81" s="7">
        <f>SUM('39 Wirtschaftswissenschaft|BWL'!B19)</f>
        <v>1336.11</v>
      </c>
      <c r="E81" s="7">
        <f>SUM('39 Wirtschaftswissenschaft|BWL'!B20)</f>
        <v>6572.52</v>
      </c>
      <c r="F81" s="7">
        <f>SUM('39 Wirtschaftswissenschaft|BWL'!B21)</f>
        <v>6517.535</v>
      </c>
    </row>
    <row r="82" spans="1:6" ht="12.75">
      <c r="A82" s="12"/>
      <c r="B82" s="4"/>
      <c r="C82" s="13"/>
      <c r="D82" s="13"/>
      <c r="E82" s="14"/>
      <c r="F82" s="14"/>
    </row>
    <row r="83" spans="1:6" ht="12.75">
      <c r="A83" s="5">
        <v>40</v>
      </c>
      <c r="B83" s="6" t="s">
        <v>45</v>
      </c>
      <c r="C83" s="7">
        <f>SUM('40 Berufliche Bildung'!B12)</f>
        <v>300</v>
      </c>
      <c r="D83" s="7">
        <f>SUM('40 Berufliche Bildung'!B13)</f>
        <v>0</v>
      </c>
      <c r="E83" s="7">
        <f>SUM('40 Berufliche Bildung'!B14)</f>
        <v>198.62</v>
      </c>
      <c r="F83" s="7">
        <f>SUM('40 Berufliche Bildung'!B15)</f>
        <v>101.38</v>
      </c>
    </row>
    <row r="84" spans="1:6" ht="12.75">
      <c r="A84" s="12"/>
      <c r="B84" s="4"/>
      <c r="C84" s="13"/>
      <c r="D84" s="13"/>
      <c r="E84" s="14"/>
      <c r="F84" s="14"/>
    </row>
    <row r="85" spans="1:6" ht="12.75">
      <c r="A85" s="5">
        <v>41</v>
      </c>
      <c r="B85" s="6" t="s">
        <v>46</v>
      </c>
      <c r="C85" s="7">
        <f>SUM('41 BiPEb'!B40)</f>
        <v>1629.0500000000002</v>
      </c>
      <c r="D85" s="7">
        <f>SUM('41 BiPEb'!B41)</f>
        <v>0</v>
      </c>
      <c r="E85" s="7">
        <f>SUM('41 BiPEb'!B42)</f>
        <v>0</v>
      </c>
      <c r="F85" s="7">
        <f>SUM('41 BiPEb'!B43)</f>
        <v>1629.0500000000002</v>
      </c>
    </row>
    <row r="86" spans="1:6" ht="12.75">
      <c r="A86" s="12"/>
      <c r="B86" s="4"/>
      <c r="C86" s="13"/>
      <c r="D86" s="13"/>
      <c r="E86" s="14"/>
      <c r="F86" s="14"/>
    </row>
    <row r="87" spans="1:6" ht="12.75">
      <c r="A87" s="5">
        <v>42</v>
      </c>
      <c r="B87" s="85" t="s">
        <v>406</v>
      </c>
      <c r="C87" s="7">
        <f>SUM('42 Erziehungs- und Bildungswis.'!B12)</f>
        <v>428.025</v>
      </c>
      <c r="D87" s="7">
        <f>SUM('42 Erziehungs- und Bildungswis.'!B13)</f>
        <v>0</v>
      </c>
      <c r="E87" s="7">
        <f>SUM('42 Erziehungs- und Bildungswis.'!B14)</f>
        <v>200.9</v>
      </c>
      <c r="F87" s="7">
        <f>SUM('42 Erziehungs- und Bildungswis.'!B15)</f>
        <v>227.12499999999997</v>
      </c>
    </row>
    <row r="88" spans="1:6" ht="12.75">
      <c r="A88" s="15" t="s">
        <v>47</v>
      </c>
      <c r="B88" s="16" t="s">
        <v>48</v>
      </c>
      <c r="C88" s="16" t="s">
        <v>49</v>
      </c>
      <c r="D88" s="16" t="s">
        <v>50</v>
      </c>
      <c r="E88" s="16" t="s">
        <v>51</v>
      </c>
      <c r="F88" s="16" t="s">
        <v>52</v>
      </c>
    </row>
    <row r="89" spans="1:6" ht="12.75">
      <c r="A89" s="17" t="s">
        <v>47</v>
      </c>
      <c r="B89" s="17" t="s">
        <v>53</v>
      </c>
      <c r="C89" s="7">
        <f>SUM(C5:C85)</f>
        <v>64681.10500000001</v>
      </c>
      <c r="D89" s="7">
        <f>SUM(D5:D85)</f>
        <v>5825.99</v>
      </c>
      <c r="E89" s="7">
        <f>SUM(E5:E85)</f>
        <v>45232.280000000006</v>
      </c>
      <c r="F89" s="7">
        <f>SUM(F5:F85)</f>
        <v>25274.815000000002</v>
      </c>
    </row>
    <row r="90" spans="1:6" ht="12.75">
      <c r="A90" s="17" t="s">
        <v>47</v>
      </c>
      <c r="B90" s="17" t="s">
        <v>54</v>
      </c>
      <c r="C90" s="7">
        <v>20000</v>
      </c>
      <c r="D90" s="7">
        <v>75.83</v>
      </c>
      <c r="E90" s="7">
        <v>11207.49</v>
      </c>
      <c r="F90" s="7">
        <f>C90+D90-E90</f>
        <v>8868.340000000002</v>
      </c>
    </row>
    <row r="91" ht="12.75">
      <c r="B91"/>
    </row>
    <row r="92" spans="1:2" ht="12.75">
      <c r="A92" t="s">
        <v>55</v>
      </c>
      <c r="B92"/>
    </row>
    <row r="93" ht="12.75">
      <c r="B93"/>
    </row>
    <row r="94" ht="12.75">
      <c r="A94" t="s">
        <v>56</v>
      </c>
    </row>
  </sheetData>
  <sheetProtection selectLockedCells="1" selectUnlockedCells="1"/>
  <mergeCells count="1">
    <mergeCell ref="A1:E1"/>
  </mergeCells>
  <printOptions/>
  <pageMargins left="0.7875" right="0.7875" top="1.025" bottom="1.025" header="0.7875" footer="0.7875"/>
  <pageSetup firstPageNumber="1" useFirstPageNumber="1"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C28" sqref="C28"/>
    </sheetView>
  </sheetViews>
  <sheetFormatPr defaultColWidth="11.421875" defaultRowHeight="12.75"/>
  <cols>
    <col min="1" max="1" width="29.140625" style="0" customWidth="1"/>
    <col min="2" max="3" width="17.00390625" style="0" customWidth="1"/>
    <col min="4" max="4" width="15.00390625" style="0" customWidth="1"/>
    <col min="5" max="16384" width="11.57421875" style="0" customWidth="1"/>
  </cols>
  <sheetData>
    <row r="1" ht="15.75">
      <c r="A1" s="71" t="s">
        <v>216</v>
      </c>
    </row>
    <row r="3" spans="1:3" ht="12.75">
      <c r="A3" s="21" t="s">
        <v>147</v>
      </c>
      <c r="B3" s="117" t="s">
        <v>148</v>
      </c>
      <c r="C3" s="117"/>
    </row>
    <row r="4" spans="1:3" ht="12.75">
      <c r="A4" s="58"/>
      <c r="B4" s="58"/>
      <c r="C4" s="58"/>
    </row>
    <row r="5" spans="1:3" ht="12.75">
      <c r="A5" s="16" t="s">
        <v>64</v>
      </c>
      <c r="B5" s="24" t="s">
        <v>65</v>
      </c>
      <c r="C5" s="24" t="s">
        <v>66</v>
      </c>
    </row>
    <row r="6" spans="1:3" ht="12.75">
      <c r="A6" s="4"/>
      <c r="B6" s="3"/>
      <c r="C6" s="4"/>
    </row>
    <row r="7" spans="1:3" ht="12.75">
      <c r="A7" s="6" t="s">
        <v>217</v>
      </c>
      <c r="B7" s="6">
        <v>35</v>
      </c>
      <c r="C7" s="6">
        <v>20</v>
      </c>
    </row>
    <row r="8" spans="1:3" ht="12.75">
      <c r="A8" s="72"/>
      <c r="B8" s="42"/>
      <c r="C8" s="72"/>
    </row>
    <row r="9" spans="1:3" ht="12.75">
      <c r="A9" s="27" t="s">
        <v>160</v>
      </c>
      <c r="B9" s="27">
        <f>SUM(B7)</f>
        <v>35</v>
      </c>
      <c r="C9" s="27">
        <f>SUM(C7)</f>
        <v>20</v>
      </c>
    </row>
    <row r="10" ht="12.75">
      <c r="C10" s="1"/>
    </row>
    <row r="11" spans="1:3" ht="12.75">
      <c r="A11" s="62" t="s">
        <v>161</v>
      </c>
      <c r="B11" s="63">
        <v>0</v>
      </c>
      <c r="C11" s="1"/>
    </row>
    <row r="12" spans="1:3" ht="12.75">
      <c r="A12" s="64" t="s">
        <v>162</v>
      </c>
      <c r="B12" s="7">
        <f>IF(C9=0,IF(B9*3.225&lt;=300,300,B9*3.225),IF(B9*1.425+C9*1.8&lt;=300,300,B9*1.425+C9*1.8))+B11</f>
        <v>300</v>
      </c>
      <c r="C12" s="1"/>
    </row>
    <row r="13" spans="1:4" ht="12.75">
      <c r="A13" s="65" t="s">
        <v>408</v>
      </c>
      <c r="B13" s="66">
        <v>0</v>
      </c>
      <c r="D13" s="1"/>
    </row>
    <row r="14" spans="1:4" ht="12.75">
      <c r="A14" s="67" t="str">
        <f>"Bisherige Ausgaben ("&amp;TEXT(Übersicht!F1,"TT.MM.JJJJ")&amp;"):"</f>
        <v>Bisherige Ausgaben (21.03.2014):</v>
      </c>
      <c r="B14" s="74">
        <v>0</v>
      </c>
      <c r="D14" s="1"/>
    </row>
    <row r="15" spans="1:10" ht="12.75">
      <c r="A15" s="49" t="s">
        <v>163</v>
      </c>
      <c r="B15" s="50">
        <f>SUM(B12+B13-B14)</f>
        <v>300</v>
      </c>
      <c r="D15" s="1"/>
      <c r="G15" s="19"/>
      <c r="J15" s="1"/>
    </row>
  </sheetData>
  <sheetProtection selectLockedCells="1" selectUnlockedCells="1"/>
  <mergeCells count="1">
    <mergeCell ref="B3:C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B32" sqref="B32"/>
    </sheetView>
  </sheetViews>
  <sheetFormatPr defaultColWidth="11.421875" defaultRowHeight="12.75"/>
  <cols>
    <col min="1" max="1" width="29.140625" style="0" customWidth="1"/>
    <col min="2" max="3" width="17.00390625" style="0" customWidth="1"/>
    <col min="4" max="4" width="15.00390625" style="0" customWidth="1"/>
    <col min="5" max="16384" width="11.57421875" style="0" customWidth="1"/>
  </cols>
  <sheetData>
    <row r="1" spans="1:3" ht="15.75">
      <c r="A1" s="120" t="s">
        <v>218</v>
      </c>
      <c r="B1" s="120"/>
      <c r="C1" s="120"/>
    </row>
    <row r="3" spans="1:3" ht="12.75">
      <c r="A3" s="21" t="s">
        <v>147</v>
      </c>
      <c r="B3" s="117" t="s">
        <v>148</v>
      </c>
      <c r="C3" s="117"/>
    </row>
    <row r="4" spans="1:3" ht="12.75">
      <c r="A4" s="58"/>
      <c r="B4" s="58"/>
      <c r="C4" s="58"/>
    </row>
    <row r="5" spans="1:3" ht="12.75">
      <c r="A5" s="16" t="s">
        <v>64</v>
      </c>
      <c r="B5" s="24" t="s">
        <v>65</v>
      </c>
      <c r="C5" s="24" t="s">
        <v>66</v>
      </c>
    </row>
    <row r="6" spans="1:3" ht="12.75">
      <c r="A6" s="4"/>
      <c r="B6" s="3"/>
      <c r="C6" s="4"/>
    </row>
    <row r="7" spans="1:3" ht="12.75">
      <c r="A7" s="6" t="s">
        <v>219</v>
      </c>
      <c r="B7" s="6">
        <v>23</v>
      </c>
      <c r="C7" s="6">
        <v>13</v>
      </c>
    </row>
    <row r="8" spans="1:3" ht="12.75">
      <c r="A8" s="4"/>
      <c r="B8" s="3"/>
      <c r="C8" s="4"/>
    </row>
    <row r="9" spans="1:3" ht="12.75">
      <c r="A9" s="6" t="s">
        <v>220</v>
      </c>
      <c r="B9" s="6">
        <v>234</v>
      </c>
      <c r="C9" s="6">
        <v>215</v>
      </c>
    </row>
    <row r="10" spans="1:3" ht="12.75">
      <c r="A10" s="4"/>
      <c r="B10" s="3"/>
      <c r="C10" s="4"/>
    </row>
    <row r="11" spans="1:3" ht="12.75">
      <c r="A11" s="6" t="s">
        <v>221</v>
      </c>
      <c r="B11" s="6">
        <v>49</v>
      </c>
      <c r="C11" s="6">
        <v>58</v>
      </c>
    </row>
    <row r="12" spans="1:3" ht="12.75">
      <c r="A12" s="4"/>
      <c r="B12" s="3"/>
      <c r="C12" s="4"/>
    </row>
    <row r="13" spans="1:3" ht="12.75">
      <c r="A13" s="6" t="s">
        <v>222</v>
      </c>
      <c r="B13" s="6">
        <v>66</v>
      </c>
      <c r="C13" s="6">
        <v>100</v>
      </c>
    </row>
    <row r="14" spans="1:3" ht="12.75">
      <c r="A14" s="59"/>
      <c r="B14" s="58"/>
      <c r="C14" s="59"/>
    </row>
    <row r="15" spans="1:3" ht="12.75">
      <c r="A15" s="16" t="s">
        <v>75</v>
      </c>
      <c r="B15" s="24" t="s">
        <v>65</v>
      </c>
      <c r="C15" s="24" t="s">
        <v>66</v>
      </c>
    </row>
    <row r="16" spans="1:3" ht="12.75">
      <c r="A16" s="4"/>
      <c r="B16" s="3"/>
      <c r="C16" s="4"/>
    </row>
    <row r="17" spans="1:3" ht="12.75">
      <c r="A17" s="6" t="s">
        <v>223</v>
      </c>
      <c r="B17" s="6">
        <v>12</v>
      </c>
      <c r="C17" s="6">
        <v>13</v>
      </c>
    </row>
    <row r="18" spans="1:3" ht="12.75">
      <c r="A18" s="4"/>
      <c r="B18" s="3"/>
      <c r="C18" s="4"/>
    </row>
    <row r="19" spans="1:3" ht="12.75">
      <c r="A19" s="6" t="s">
        <v>224</v>
      </c>
      <c r="B19" s="6">
        <v>10</v>
      </c>
      <c r="C19" s="6">
        <v>24</v>
      </c>
    </row>
    <row r="20" spans="1:3" ht="12.75">
      <c r="A20" s="4"/>
      <c r="B20" s="3"/>
      <c r="C20" s="4"/>
    </row>
    <row r="21" spans="1:3" ht="12.75">
      <c r="A21" s="6" t="s">
        <v>225</v>
      </c>
      <c r="B21" s="6">
        <v>74</v>
      </c>
      <c r="C21" s="6">
        <v>88</v>
      </c>
    </row>
    <row r="22" spans="1:3" ht="12.75">
      <c r="A22" s="59"/>
      <c r="B22" s="58"/>
      <c r="C22" s="59"/>
    </row>
    <row r="23" spans="1:3" ht="12.75">
      <c r="A23" s="16" t="s">
        <v>105</v>
      </c>
      <c r="B23" s="24" t="s">
        <v>65</v>
      </c>
      <c r="C23" s="24" t="s">
        <v>66</v>
      </c>
    </row>
    <row r="24" spans="1:3" ht="12.75">
      <c r="A24" s="4"/>
      <c r="B24" s="3"/>
      <c r="C24" s="4"/>
    </row>
    <row r="25" spans="1:3" ht="12.75">
      <c r="A25" s="6" t="s">
        <v>14</v>
      </c>
      <c r="B25" s="6" t="s">
        <v>47</v>
      </c>
      <c r="C25" s="6">
        <v>1</v>
      </c>
    </row>
    <row r="26" spans="1:3" ht="12.75">
      <c r="A26" s="60"/>
      <c r="B26" s="61"/>
      <c r="C26" s="60"/>
    </row>
    <row r="27" spans="1:3" ht="12.75">
      <c r="A27" s="27" t="s">
        <v>160</v>
      </c>
      <c r="B27" s="27">
        <f>SUM(B7,B9,B11,B13/2,B17,B19/2,B21,B25)</f>
        <v>430</v>
      </c>
      <c r="C27" s="27">
        <f>SUM(C7,C9,C11,C13/2,C17,C19/2,C21,C25)</f>
        <v>450</v>
      </c>
    </row>
    <row r="28" ht="12.75">
      <c r="C28" s="1"/>
    </row>
    <row r="29" spans="1:4" ht="12.75">
      <c r="A29" s="62" t="s">
        <v>161</v>
      </c>
      <c r="B29" s="63">
        <v>0</v>
      </c>
      <c r="C29" s="38"/>
      <c r="D29" s="1"/>
    </row>
    <row r="30" spans="1:4" ht="12.75">
      <c r="A30" s="64" t="s">
        <v>162</v>
      </c>
      <c r="B30" s="7">
        <f>IF(C27=0,IF(B27*3.225&lt;=300,300,B27*3.225),IF(B27*1.425+C27*1.8&lt;=300,300,B27*1.425+C27*1.8))+B29</f>
        <v>1422.75</v>
      </c>
      <c r="D30" s="1"/>
    </row>
    <row r="31" spans="1:4" ht="12.75">
      <c r="A31" s="65" t="str">
        <f>"Bisherige Einnahmen ("&amp;TEXT(Übersicht!F1,"TT.MM.JJJJ")&amp;"):"</f>
        <v>Bisherige Einnahmen (21.03.2014):</v>
      </c>
      <c r="B31" s="66">
        <v>779.9</v>
      </c>
      <c r="D31" s="1"/>
    </row>
    <row r="32" spans="1:4" ht="12.75">
      <c r="A32" s="67" t="str">
        <f>"Bisherige Ausgaben ("&amp;TEXT(Übersicht!F1,"TT.MM.JJJJ")&amp;"):"</f>
        <v>Bisherige Ausgaben (21.03.2014):</v>
      </c>
      <c r="B32" s="74">
        <v>1396.63</v>
      </c>
      <c r="D32" s="1"/>
    </row>
    <row r="33" spans="1:2" ht="12.75">
      <c r="A33" s="49" t="s">
        <v>163</v>
      </c>
      <c r="B33" s="50">
        <f>SUM(B30+B31-B32)</f>
        <v>806.02</v>
      </c>
    </row>
    <row r="35" spans="1:3" ht="12.75">
      <c r="A35" s="51" t="s">
        <v>142</v>
      </c>
      <c r="B35" s="52"/>
      <c r="C35" s="52"/>
    </row>
    <row r="36" spans="1:3" ht="12.75">
      <c r="A36" s="52"/>
      <c r="B36" s="41"/>
      <c r="C36" s="52"/>
    </row>
    <row r="37" spans="1:3" ht="12.75">
      <c r="A37" s="53" t="s">
        <v>164</v>
      </c>
      <c r="B37" s="37"/>
      <c r="C37" s="53"/>
    </row>
    <row r="38" spans="1:3" ht="12.75">
      <c r="A38" s="54" t="s">
        <v>165</v>
      </c>
      <c r="B38" s="52"/>
      <c r="C38" s="52"/>
    </row>
  </sheetData>
  <sheetProtection selectLockedCells="1" selectUnlockedCells="1"/>
  <mergeCells count="2">
    <mergeCell ref="A1:C1"/>
    <mergeCell ref="B3:C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B24" sqref="B24"/>
    </sheetView>
  </sheetViews>
  <sheetFormatPr defaultColWidth="11.421875" defaultRowHeight="12.75"/>
  <cols>
    <col min="1" max="1" width="29.140625" style="0" customWidth="1"/>
    <col min="2" max="3" width="17.00390625" style="0" customWidth="1"/>
    <col min="4" max="4" width="15.00390625" style="0" customWidth="1"/>
    <col min="5" max="16384" width="11.57421875" style="0" customWidth="1"/>
  </cols>
  <sheetData>
    <row r="1" ht="15.75">
      <c r="A1" s="71" t="s">
        <v>226</v>
      </c>
    </row>
    <row r="3" spans="1:3" ht="12.75">
      <c r="A3" s="21" t="s">
        <v>147</v>
      </c>
      <c r="B3" s="117" t="s">
        <v>148</v>
      </c>
      <c r="C3" s="117"/>
    </row>
    <row r="4" spans="1:3" ht="12.75">
      <c r="A4" s="58"/>
      <c r="B4" s="58"/>
      <c r="C4" s="58"/>
    </row>
    <row r="5" spans="1:3" ht="12.75">
      <c r="A5" s="16" t="s">
        <v>64</v>
      </c>
      <c r="B5" s="24" t="s">
        <v>65</v>
      </c>
      <c r="C5" s="24" t="s">
        <v>66</v>
      </c>
    </row>
    <row r="6" spans="1:3" ht="12.75">
      <c r="A6" s="4"/>
      <c r="B6" s="3"/>
      <c r="C6" s="4"/>
    </row>
    <row r="7" spans="1:3" ht="12.75">
      <c r="A7" s="6" t="s">
        <v>227</v>
      </c>
      <c r="B7" s="6">
        <v>277</v>
      </c>
      <c r="C7" s="6">
        <v>301</v>
      </c>
    </row>
    <row r="8" spans="1:3" ht="12.75">
      <c r="A8" s="59"/>
      <c r="B8" s="58"/>
      <c r="C8" s="59"/>
    </row>
    <row r="9" spans="1:3" ht="12.75">
      <c r="A9" s="16" t="s">
        <v>75</v>
      </c>
      <c r="B9" s="24" t="s">
        <v>65</v>
      </c>
      <c r="C9" s="24" t="s">
        <v>66</v>
      </c>
    </row>
    <row r="10" spans="1:3" ht="12.75">
      <c r="A10" s="4"/>
      <c r="B10" s="3"/>
      <c r="C10" s="4"/>
    </row>
    <row r="11" spans="1:3" ht="12.75">
      <c r="A11" s="6" t="s">
        <v>228</v>
      </c>
      <c r="B11" s="6">
        <v>91</v>
      </c>
      <c r="C11" s="6">
        <v>113</v>
      </c>
    </row>
    <row r="12" spans="1:3" ht="12.75">
      <c r="A12" s="4"/>
      <c r="B12" s="4"/>
      <c r="C12" s="4"/>
    </row>
    <row r="13" spans="1:3" ht="12.75">
      <c r="A13" s="6" t="s">
        <v>229</v>
      </c>
      <c r="B13" s="6">
        <v>73</v>
      </c>
      <c r="C13" s="6">
        <v>83</v>
      </c>
    </row>
    <row r="14" spans="1:3" ht="12.75">
      <c r="A14" s="4"/>
      <c r="B14" s="4"/>
      <c r="C14" s="4"/>
    </row>
    <row r="15" spans="1:3" ht="12.75">
      <c r="A15" s="6" t="s">
        <v>230</v>
      </c>
      <c r="B15" s="6">
        <v>3</v>
      </c>
      <c r="C15" s="6">
        <v>5</v>
      </c>
    </row>
    <row r="16" spans="1:3" ht="12.75">
      <c r="A16" s="4"/>
      <c r="B16" s="4"/>
      <c r="C16" s="3"/>
    </row>
    <row r="17" spans="1:3" ht="12.75">
      <c r="A17" s="6" t="s">
        <v>231</v>
      </c>
      <c r="B17" s="6">
        <v>12</v>
      </c>
      <c r="C17" s="6">
        <v>13</v>
      </c>
    </row>
    <row r="18" spans="1:6" ht="12.75">
      <c r="A18" s="72"/>
      <c r="B18" s="42"/>
      <c r="C18" s="42"/>
      <c r="F18" s="73"/>
    </row>
    <row r="19" spans="1:3" ht="12.75">
      <c r="A19" s="27" t="s">
        <v>160</v>
      </c>
      <c r="B19" s="27">
        <f>SUM(B7,B11,B13,B15,B17)</f>
        <v>456</v>
      </c>
      <c r="C19" s="27">
        <f>SUM(C7,C11,C13,C15,C17)</f>
        <v>515</v>
      </c>
    </row>
    <row r="21" spans="1:2" ht="12.75">
      <c r="A21" s="62" t="s">
        <v>161</v>
      </c>
      <c r="B21" s="63">
        <v>0</v>
      </c>
    </row>
    <row r="22" spans="1:2" ht="12.75">
      <c r="A22" s="64" t="s">
        <v>162</v>
      </c>
      <c r="B22" s="7">
        <f>IF(C19=0,IF(B19*3.225&lt;=300,300,B19*3.225),IF(B19*1.425+C19*1.8&lt;=300,300,B19*1.425+C19*1.8))</f>
        <v>1576.8000000000002</v>
      </c>
    </row>
    <row r="23" spans="1:2" ht="12.75">
      <c r="A23" s="65" t="str">
        <f>"Bisherige Einnahmen ("&amp;TEXT(Übersicht!F1,"TT.MM.JJJJ")&amp;"):"</f>
        <v>Bisherige Einnahmen (21.03.2014):</v>
      </c>
      <c r="B23" s="66">
        <v>0</v>
      </c>
    </row>
    <row r="24" spans="1:2" ht="12.75">
      <c r="A24" s="67" t="str">
        <f>"Bisherige Ausgaben ("&amp;TEXT(Übersicht!F1,"TT.MM.JJJJ")&amp;"):"</f>
        <v>Bisherige Ausgaben (21.03.2014):</v>
      </c>
      <c r="B24" s="74">
        <v>1990.38</v>
      </c>
    </row>
    <row r="25" spans="1:2" ht="12.75">
      <c r="A25" s="49" t="s">
        <v>163</v>
      </c>
      <c r="B25" s="50">
        <f>SUM(B22+B23-B24)</f>
        <v>-413.5799999999999</v>
      </c>
    </row>
  </sheetData>
  <sheetProtection selectLockedCells="1" selectUnlockedCells="1"/>
  <mergeCells count="1">
    <mergeCell ref="B3:C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B32" sqref="B32"/>
    </sheetView>
  </sheetViews>
  <sheetFormatPr defaultColWidth="11.421875" defaultRowHeight="12.75"/>
  <cols>
    <col min="1" max="1" width="29.140625" style="0" customWidth="1"/>
    <col min="2" max="3" width="17.00390625" style="0" customWidth="1"/>
    <col min="4" max="4" width="15.00390625" style="0" customWidth="1"/>
    <col min="5" max="16384" width="11.57421875" style="0" customWidth="1"/>
  </cols>
  <sheetData>
    <row r="1" ht="15.75">
      <c r="A1" s="71" t="s">
        <v>232</v>
      </c>
    </row>
    <row r="3" spans="1:3" ht="12.75">
      <c r="A3" s="55" t="s">
        <v>147</v>
      </c>
      <c r="B3" s="119" t="s">
        <v>148</v>
      </c>
      <c r="C3" s="119"/>
    </row>
    <row r="4" spans="1:3" ht="12.75">
      <c r="A4" s="58"/>
      <c r="B4" s="58"/>
      <c r="C4" s="58"/>
    </row>
    <row r="5" spans="1:3" ht="12.75">
      <c r="A5" s="16" t="s">
        <v>64</v>
      </c>
      <c r="B5" s="24" t="s">
        <v>65</v>
      </c>
      <c r="C5" s="24" t="s">
        <v>66</v>
      </c>
    </row>
    <row r="6" spans="1:3" ht="12.75">
      <c r="A6" s="4"/>
      <c r="B6" s="3"/>
      <c r="C6" s="4"/>
    </row>
    <row r="7" spans="1:3" ht="12.75">
      <c r="A7" s="6" t="s">
        <v>233</v>
      </c>
      <c r="B7" s="6">
        <v>64</v>
      </c>
      <c r="C7" s="6">
        <v>48</v>
      </c>
    </row>
    <row r="8" spans="1:3" ht="12.75">
      <c r="A8" s="4"/>
      <c r="B8" s="3"/>
      <c r="C8" s="4"/>
    </row>
    <row r="9" spans="1:3" ht="12.75">
      <c r="A9" s="6" t="s">
        <v>234</v>
      </c>
      <c r="B9" s="6">
        <v>101</v>
      </c>
      <c r="C9" s="6">
        <v>118</v>
      </c>
    </row>
    <row r="10" spans="1:3" ht="12.75">
      <c r="A10" s="4"/>
      <c r="B10" s="3"/>
      <c r="C10" s="4"/>
    </row>
    <row r="11" spans="1:3" ht="12.75">
      <c r="A11" s="6" t="s">
        <v>235</v>
      </c>
      <c r="B11" s="6">
        <v>86</v>
      </c>
      <c r="C11" s="6">
        <v>78</v>
      </c>
    </row>
    <row r="12" spans="1:3" ht="12.75">
      <c r="A12" s="4"/>
      <c r="B12" s="3"/>
      <c r="C12" s="3"/>
    </row>
    <row r="13" spans="1:3" ht="12.75">
      <c r="A13" s="6" t="s">
        <v>236</v>
      </c>
      <c r="B13" s="6">
        <v>87</v>
      </c>
      <c r="C13" s="6">
        <v>121</v>
      </c>
    </row>
    <row r="14" spans="1:3" ht="12.75">
      <c r="A14" s="59"/>
      <c r="B14" s="58"/>
      <c r="C14" s="58"/>
    </row>
    <row r="15" spans="1:3" ht="12.75">
      <c r="A15" s="16" t="s">
        <v>75</v>
      </c>
      <c r="B15" s="24" t="s">
        <v>65</v>
      </c>
      <c r="C15" s="24" t="s">
        <v>66</v>
      </c>
    </row>
    <row r="16" spans="1:3" ht="12.75">
      <c r="A16" s="4"/>
      <c r="B16" s="3"/>
      <c r="C16" s="4"/>
    </row>
    <row r="17" spans="1:3" ht="12.75">
      <c r="A17" s="6" t="s">
        <v>16</v>
      </c>
      <c r="B17" s="6">
        <v>40</v>
      </c>
      <c r="C17" s="6">
        <v>42</v>
      </c>
    </row>
    <row r="18" spans="1:3" ht="12.75">
      <c r="A18" s="4"/>
      <c r="B18" s="3"/>
      <c r="C18" s="4"/>
    </row>
    <row r="19" spans="1:3" ht="12.75">
      <c r="A19" s="6" t="s">
        <v>237</v>
      </c>
      <c r="B19" s="6">
        <v>17</v>
      </c>
      <c r="C19" s="6">
        <v>19</v>
      </c>
    </row>
    <row r="20" spans="1:3" ht="12.75">
      <c r="A20" s="4"/>
      <c r="B20" s="3"/>
      <c r="C20" s="4"/>
    </row>
    <row r="21" spans="1:3" ht="12.75">
      <c r="A21" s="6" t="s">
        <v>238</v>
      </c>
      <c r="B21" s="6">
        <v>14</v>
      </c>
      <c r="C21" s="6">
        <v>18</v>
      </c>
    </row>
    <row r="22" spans="1:7" ht="12.75">
      <c r="A22" s="59"/>
      <c r="B22" s="58"/>
      <c r="C22" s="58"/>
      <c r="G22" s="73"/>
    </row>
    <row r="23" spans="1:3" ht="12.75">
      <c r="A23" s="16" t="s">
        <v>239</v>
      </c>
      <c r="B23" s="24" t="s">
        <v>65</v>
      </c>
      <c r="C23" s="24" t="s">
        <v>66</v>
      </c>
    </row>
    <row r="24" spans="1:3" ht="12.75">
      <c r="A24" s="4"/>
      <c r="B24" s="3"/>
      <c r="C24" s="4"/>
    </row>
    <row r="25" spans="1:3" ht="12.75">
      <c r="A25" s="6" t="s">
        <v>240</v>
      </c>
      <c r="B25" s="6">
        <v>1</v>
      </c>
      <c r="C25" s="6">
        <v>1</v>
      </c>
    </row>
    <row r="26" spans="1:3" ht="12.75">
      <c r="A26" s="72"/>
      <c r="B26" s="42"/>
      <c r="C26" s="42"/>
    </row>
    <row r="27" spans="1:3" ht="12.75">
      <c r="A27" s="27" t="s">
        <v>160</v>
      </c>
      <c r="B27" s="27">
        <f>SUM(B7,B9,B11,B13/2,B17,B19,B21/2,B25)</f>
        <v>359.5</v>
      </c>
      <c r="C27" s="27">
        <f>SUM(C7,C9,C11,C13/2,C17,C19,C21/2,C25)</f>
        <v>375.5</v>
      </c>
    </row>
    <row r="28" ht="12.75">
      <c r="D28" s="1"/>
    </row>
    <row r="29" spans="1:3" ht="12.75">
      <c r="A29" s="62" t="s">
        <v>161</v>
      </c>
      <c r="B29" s="63">
        <v>98.06</v>
      </c>
      <c r="C29" s="1"/>
    </row>
    <row r="30" spans="1:2" ht="12.75">
      <c r="A30" s="64" t="s">
        <v>162</v>
      </c>
      <c r="B30" s="7">
        <f>IF(C27=0,IF(B27*3.225&lt;=300,300,B27*3.225),IF(B27*1.425+C27*1.8&lt;=300,300,B27*1.425+C27*1.8))+B29</f>
        <v>1286.2475</v>
      </c>
    </row>
    <row r="31" spans="1:2" ht="12.75">
      <c r="A31" s="65" t="str">
        <f>"Bisherige Einnahmen ("&amp;TEXT(Übersicht!F1,"TT.MM.JJJJ")&amp;"):"</f>
        <v>Bisherige Einnahmen (21.03.2014):</v>
      </c>
      <c r="B31" s="66">
        <v>0</v>
      </c>
    </row>
    <row r="32" spans="1:2" ht="12.75">
      <c r="A32" s="67" t="str">
        <f>"Bisherige Ausgaben ("&amp;TEXT(Übersicht!F1,"TT.MM.JJJJ")&amp;"):"</f>
        <v>Bisherige Ausgaben (21.03.2014):</v>
      </c>
      <c r="B32" s="74">
        <v>1192.54</v>
      </c>
    </row>
    <row r="33" spans="1:2" ht="12.75">
      <c r="A33" s="49" t="s">
        <v>163</v>
      </c>
      <c r="B33" s="50">
        <f>SUM(B30+B31-B32)</f>
        <v>93.70749999999998</v>
      </c>
    </row>
    <row r="35" spans="1:3" ht="12.75">
      <c r="A35" s="51" t="s">
        <v>142</v>
      </c>
      <c r="B35" s="52"/>
      <c r="C35" s="52"/>
    </row>
    <row r="36" spans="1:3" ht="12.75">
      <c r="A36" s="52"/>
      <c r="B36" s="41"/>
      <c r="C36" s="52"/>
    </row>
    <row r="37" spans="1:3" ht="12.75">
      <c r="A37" s="53" t="s">
        <v>164</v>
      </c>
      <c r="B37" s="37"/>
      <c r="C37" s="53"/>
    </row>
    <row r="38" spans="1:3" ht="12.75">
      <c r="A38" s="54" t="s">
        <v>165</v>
      </c>
      <c r="B38" s="52"/>
      <c r="C38" s="52"/>
    </row>
  </sheetData>
  <sheetProtection selectLockedCells="1" selectUnlockedCells="1"/>
  <mergeCells count="1">
    <mergeCell ref="B3:C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B20" sqref="B20"/>
    </sheetView>
  </sheetViews>
  <sheetFormatPr defaultColWidth="11.421875" defaultRowHeight="12.75"/>
  <cols>
    <col min="1" max="1" width="29.140625" style="0" customWidth="1"/>
    <col min="2" max="3" width="17.00390625" style="0" customWidth="1"/>
    <col min="4" max="4" width="15.00390625" style="0" customWidth="1"/>
    <col min="5" max="16384" width="11.57421875" style="0" customWidth="1"/>
  </cols>
  <sheetData>
    <row r="1" ht="15.75">
      <c r="A1" s="71" t="s">
        <v>241</v>
      </c>
    </row>
    <row r="3" spans="1:3" ht="12.75">
      <c r="A3" s="21" t="s">
        <v>147</v>
      </c>
      <c r="B3" s="117" t="s">
        <v>148</v>
      </c>
      <c r="C3" s="117"/>
    </row>
    <row r="4" spans="1:3" ht="12.75">
      <c r="A4" s="58"/>
      <c r="B4" s="58"/>
      <c r="C4" s="58"/>
    </row>
    <row r="5" spans="1:3" ht="12.75">
      <c r="A5" s="16" t="s">
        <v>64</v>
      </c>
      <c r="B5" s="24" t="s">
        <v>65</v>
      </c>
      <c r="C5" s="24" t="s">
        <v>66</v>
      </c>
    </row>
    <row r="6" spans="1:3" ht="12.75">
      <c r="A6" s="4"/>
      <c r="B6" s="3"/>
      <c r="C6" s="4"/>
    </row>
    <row r="7" spans="1:3" ht="12.75">
      <c r="A7" s="6" t="s">
        <v>242</v>
      </c>
      <c r="B7" s="6">
        <v>86</v>
      </c>
      <c r="C7" s="6">
        <v>64</v>
      </c>
    </row>
    <row r="8" spans="1:3" ht="12.75">
      <c r="A8" s="59"/>
      <c r="B8" s="58"/>
      <c r="C8" s="59"/>
    </row>
    <row r="9" spans="1:3" ht="12.75">
      <c r="A9" s="16" t="s">
        <v>75</v>
      </c>
      <c r="B9" s="24" t="s">
        <v>65</v>
      </c>
      <c r="C9" s="24" t="s">
        <v>66</v>
      </c>
    </row>
    <row r="10" spans="1:3" ht="12.75">
      <c r="A10" s="4"/>
      <c r="B10" s="3"/>
      <c r="C10" s="3"/>
    </row>
    <row r="11" spans="1:3" ht="12.75">
      <c r="A11" s="6" t="s">
        <v>243</v>
      </c>
      <c r="B11" s="6">
        <v>9</v>
      </c>
      <c r="C11" s="6">
        <v>4</v>
      </c>
    </row>
    <row r="12" spans="1:3" ht="12.75">
      <c r="A12" s="4"/>
      <c r="B12" s="3"/>
      <c r="C12" s="3"/>
    </row>
    <row r="13" spans="1:3" ht="12.75">
      <c r="A13" s="6" t="s">
        <v>244</v>
      </c>
      <c r="B13" s="6" t="s">
        <v>47</v>
      </c>
      <c r="C13" s="6">
        <v>11</v>
      </c>
    </row>
    <row r="14" spans="1:3" ht="12.75">
      <c r="A14" s="60"/>
      <c r="B14" s="61"/>
      <c r="C14" s="60"/>
    </row>
    <row r="15" spans="1:3" ht="12.75">
      <c r="A15" s="27" t="s">
        <v>160</v>
      </c>
      <c r="B15" s="27">
        <f>SUM(B7:B13)</f>
        <v>95</v>
      </c>
      <c r="C15" s="27">
        <f>SUM(C7:C13)</f>
        <v>79</v>
      </c>
    </row>
    <row r="17" spans="1:3" ht="12.75">
      <c r="A17" s="62" t="s">
        <v>161</v>
      </c>
      <c r="B17" s="63">
        <v>117.235</v>
      </c>
      <c r="C17" s="1"/>
    </row>
    <row r="18" spans="1:2" ht="12.75">
      <c r="A18" s="64" t="s">
        <v>162</v>
      </c>
      <c r="B18" s="7">
        <f>IF(C15=0,IF(B15*3.225&lt;=300,300,B15*3.225),IF(B15*1.425+C15*1.8&lt;=300,300,B15*1.425+C15*1.8))+B17</f>
        <v>417.235</v>
      </c>
    </row>
    <row r="19" spans="1:2" ht="12.75">
      <c r="A19" s="65" t="str">
        <f>"Bisherige Einnahmen ("&amp;TEXT(Übersicht!F1,"TT.MM.JJJJ")&amp;"):"</f>
        <v>Bisherige Einnahmen (21.03.2014):</v>
      </c>
      <c r="B19" s="66">
        <v>0</v>
      </c>
    </row>
    <row r="20" spans="1:2" ht="12.75">
      <c r="A20" s="67" t="str">
        <f>"Bisherige Ausgaben ("&amp;TEXT(Übersicht!F1,"TT.MM.JJJJ")&amp;"):"</f>
        <v>Bisherige Ausgaben (21.03.2014):</v>
      </c>
      <c r="B20" s="74">
        <v>163.11</v>
      </c>
    </row>
    <row r="21" spans="1:2" ht="12.75">
      <c r="A21" s="49" t="s">
        <v>163</v>
      </c>
      <c r="B21" s="50">
        <f>SUM(B18+B19-B20)</f>
        <v>254.125</v>
      </c>
    </row>
    <row r="23" ht="12.75">
      <c r="A23" t="s">
        <v>245</v>
      </c>
    </row>
    <row r="25" ht="12.75">
      <c r="A25" t="s">
        <v>246</v>
      </c>
    </row>
  </sheetData>
  <sheetProtection selectLockedCells="1" selectUnlockedCells="1"/>
  <mergeCells count="1">
    <mergeCell ref="B3:C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selection activeCell="B24" sqref="B24"/>
    </sheetView>
  </sheetViews>
  <sheetFormatPr defaultColWidth="11.421875" defaultRowHeight="12.75"/>
  <cols>
    <col min="1" max="1" width="29.140625" style="0" customWidth="1"/>
    <col min="2" max="3" width="17.00390625" style="0" customWidth="1"/>
    <col min="4" max="4" width="15.00390625" style="0" customWidth="1"/>
    <col min="5" max="16384" width="11.57421875" style="0" customWidth="1"/>
  </cols>
  <sheetData>
    <row r="1" ht="15.75">
      <c r="A1" s="71" t="s">
        <v>247</v>
      </c>
    </row>
    <row r="3" spans="1:3" ht="12.75">
      <c r="A3" s="21" t="s">
        <v>147</v>
      </c>
      <c r="B3" s="117" t="s">
        <v>148</v>
      </c>
      <c r="C3" s="117"/>
    </row>
    <row r="4" spans="1:3" ht="12.75">
      <c r="A4" s="58"/>
      <c r="B4" s="58"/>
      <c r="C4" s="58"/>
    </row>
    <row r="5" spans="1:3" ht="12.75">
      <c r="A5" s="16" t="s">
        <v>64</v>
      </c>
      <c r="B5" s="16" t="s">
        <v>65</v>
      </c>
      <c r="C5" s="16" t="s">
        <v>66</v>
      </c>
    </row>
    <row r="6" spans="1:3" ht="12.75">
      <c r="A6" s="4"/>
      <c r="B6" s="3"/>
      <c r="C6" s="4"/>
    </row>
    <row r="7" spans="1:3" ht="12.75">
      <c r="A7" s="6" t="s">
        <v>248</v>
      </c>
      <c r="B7" s="6">
        <v>631</v>
      </c>
      <c r="C7" s="6">
        <v>732</v>
      </c>
    </row>
    <row r="8" spans="1:3" ht="12.75">
      <c r="A8" s="59"/>
      <c r="B8" s="58"/>
      <c r="C8" s="59"/>
    </row>
    <row r="9" spans="1:3" ht="12.75">
      <c r="A9" s="16" t="s">
        <v>75</v>
      </c>
      <c r="B9" s="16" t="s">
        <v>65</v>
      </c>
      <c r="C9" s="16" t="s">
        <v>66</v>
      </c>
    </row>
    <row r="10" spans="1:3" ht="12.75">
      <c r="A10" s="4"/>
      <c r="B10" s="3"/>
      <c r="C10" s="4"/>
    </row>
    <row r="11" spans="1:3" ht="12.75">
      <c r="A11" s="6" t="s">
        <v>18</v>
      </c>
      <c r="B11" s="6">
        <v>100</v>
      </c>
      <c r="C11" s="6">
        <v>122</v>
      </c>
    </row>
    <row r="12" spans="1:3" ht="12.75">
      <c r="A12" s="59"/>
      <c r="B12" s="58"/>
      <c r="C12" s="59"/>
    </row>
    <row r="13" spans="1:3" ht="12.75">
      <c r="A13" s="16" t="s">
        <v>187</v>
      </c>
      <c r="B13" s="16" t="s">
        <v>65</v>
      </c>
      <c r="C13" s="16" t="s">
        <v>66</v>
      </c>
    </row>
    <row r="14" spans="1:3" ht="12.75">
      <c r="A14" s="4"/>
      <c r="B14" s="3"/>
      <c r="C14" s="3"/>
    </row>
    <row r="15" spans="1:3" ht="12.75">
      <c r="A15" s="6" t="s">
        <v>18</v>
      </c>
      <c r="B15" s="6">
        <v>319</v>
      </c>
      <c r="C15" s="6">
        <v>250</v>
      </c>
    </row>
    <row r="16" spans="1:3" ht="12.75">
      <c r="A16" s="4"/>
      <c r="B16" s="3"/>
      <c r="C16" s="3"/>
    </row>
    <row r="17" spans="1:3" ht="12.75">
      <c r="A17" s="6" t="s">
        <v>249</v>
      </c>
      <c r="B17" s="6">
        <v>1</v>
      </c>
      <c r="C17" s="6" t="s">
        <v>47</v>
      </c>
    </row>
    <row r="18" spans="1:3" ht="12.75">
      <c r="A18" s="60"/>
      <c r="B18" s="61"/>
      <c r="C18" s="61"/>
    </row>
    <row r="19" spans="1:3" ht="12.75">
      <c r="A19" s="27" t="s">
        <v>160</v>
      </c>
      <c r="B19" s="27">
        <f>SUM(B7,B11,B15,B17)</f>
        <v>1051</v>
      </c>
      <c r="C19" s="27">
        <f>SUM(C7,C11,C15)</f>
        <v>1104</v>
      </c>
    </row>
    <row r="21" spans="1:2" ht="12.75">
      <c r="A21" s="62" t="s">
        <v>161</v>
      </c>
      <c r="B21" s="63">
        <v>411.515</v>
      </c>
    </row>
    <row r="22" spans="1:2" ht="12.75">
      <c r="A22" s="64" t="s">
        <v>162</v>
      </c>
      <c r="B22" s="7">
        <f>IF(C19=0,IF(B19*3.225&lt;=300,300,B19*3.225),IF(B19*1.425+C19*1.8&lt;=300,300,B19*1.425+C19*1.8))+B21</f>
        <v>3896.39</v>
      </c>
    </row>
    <row r="23" spans="1:2" ht="12.75">
      <c r="A23" s="65" t="str">
        <f>"Bisherige Einnahmen ("&amp;TEXT(Übersicht!F1,"TT.MM.JJJJ")&amp;"):"</f>
        <v>Bisherige Einnahmen (21.03.2014):</v>
      </c>
      <c r="B23" s="66">
        <v>0</v>
      </c>
    </row>
    <row r="24" spans="1:2" ht="12.75">
      <c r="A24" s="67" t="str">
        <f>"Bisherige Ausgaben ("&amp;TEXT(Übersicht!F1,"TT.MM.JJJJ")&amp;"):"</f>
        <v>Bisherige Ausgaben (21.03.2014):</v>
      </c>
      <c r="B24" s="74">
        <v>1829.37</v>
      </c>
    </row>
    <row r="25" spans="1:2" ht="12.75">
      <c r="A25" s="49" t="s">
        <v>163</v>
      </c>
      <c r="B25" s="50">
        <f>SUM(B22+B23-B24)</f>
        <v>2067.02</v>
      </c>
    </row>
    <row r="27" ht="12.75">
      <c r="A27" t="s">
        <v>142</v>
      </c>
    </row>
    <row r="29" ht="12.75">
      <c r="A29" t="s">
        <v>250</v>
      </c>
    </row>
  </sheetData>
  <sheetProtection selectLockedCells="1" selectUnlockedCells="1"/>
  <mergeCells count="1">
    <mergeCell ref="B3:C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B36" sqref="B36"/>
    </sheetView>
  </sheetViews>
  <sheetFormatPr defaultColWidth="11.421875" defaultRowHeight="12.75"/>
  <cols>
    <col min="1" max="1" width="32.7109375" style="0" customWidth="1"/>
    <col min="2" max="3" width="17.00390625" style="0" customWidth="1"/>
    <col min="4" max="4" width="15.00390625" style="0" customWidth="1"/>
    <col min="5" max="16384" width="11.57421875" style="0" customWidth="1"/>
  </cols>
  <sheetData>
    <row r="1" ht="15.75">
      <c r="A1" s="71" t="s">
        <v>251</v>
      </c>
    </row>
    <row r="3" spans="1:3" ht="12.75">
      <c r="A3" s="21" t="s">
        <v>147</v>
      </c>
      <c r="B3" s="117" t="s">
        <v>148</v>
      </c>
      <c r="C3" s="117"/>
    </row>
    <row r="4" spans="1:3" ht="12.75">
      <c r="A4" s="58"/>
      <c r="B4" s="58"/>
      <c r="C4" s="58"/>
    </row>
    <row r="5" spans="1:3" ht="12.75">
      <c r="A5" s="16" t="s">
        <v>75</v>
      </c>
      <c r="B5" s="24" t="s">
        <v>65</v>
      </c>
      <c r="C5" s="24" t="s">
        <v>66</v>
      </c>
    </row>
    <row r="6" spans="1:3" ht="12.75">
      <c r="A6" s="4"/>
      <c r="B6" s="3"/>
      <c r="C6" s="4"/>
    </row>
    <row r="7" spans="1:3" ht="12.75">
      <c r="A7" s="6" t="s">
        <v>252</v>
      </c>
      <c r="B7" s="6">
        <v>1</v>
      </c>
      <c r="C7" s="6">
        <v>1</v>
      </c>
    </row>
    <row r="8" spans="1:3" ht="12.75">
      <c r="A8" s="4"/>
      <c r="B8" s="4"/>
      <c r="C8" s="4"/>
    </row>
    <row r="9" spans="1:3" ht="12.75">
      <c r="A9" s="6" t="s">
        <v>253</v>
      </c>
      <c r="B9" s="6">
        <v>9</v>
      </c>
      <c r="C9" s="6">
        <v>15</v>
      </c>
    </row>
    <row r="10" spans="1:3" ht="12.75">
      <c r="A10" s="4"/>
      <c r="B10" s="4"/>
      <c r="C10" s="4"/>
    </row>
    <row r="11" spans="1:3" ht="12.75">
      <c r="A11" s="6" t="s">
        <v>254</v>
      </c>
      <c r="B11" s="6">
        <v>20</v>
      </c>
      <c r="C11" s="6">
        <v>42</v>
      </c>
    </row>
    <row r="12" spans="1:3" ht="12.75">
      <c r="A12" s="4"/>
      <c r="B12" s="4"/>
      <c r="C12" s="4"/>
    </row>
    <row r="13" spans="1:3" ht="12.75">
      <c r="A13" s="6" t="s">
        <v>255</v>
      </c>
      <c r="B13" s="6">
        <v>3</v>
      </c>
      <c r="C13" s="6">
        <v>3</v>
      </c>
    </row>
    <row r="14" spans="1:3" ht="12.75">
      <c r="A14" s="4"/>
      <c r="B14" s="4"/>
      <c r="C14" s="4"/>
    </row>
    <row r="15" spans="1:3" ht="12.75">
      <c r="A15" s="6" t="s">
        <v>256</v>
      </c>
      <c r="B15" s="6">
        <v>1</v>
      </c>
      <c r="C15" s="6">
        <v>5</v>
      </c>
    </row>
    <row r="16" spans="1:3" ht="12.75">
      <c r="A16" s="4"/>
      <c r="B16" s="4"/>
      <c r="C16" s="4"/>
    </row>
    <row r="17" spans="1:3" ht="12.75">
      <c r="A17" s="6" t="s">
        <v>257</v>
      </c>
      <c r="B17" s="6">
        <v>9</v>
      </c>
      <c r="C17" s="6">
        <v>19</v>
      </c>
    </row>
    <row r="18" spans="1:3" ht="12.75">
      <c r="A18" s="4"/>
      <c r="B18" s="4"/>
      <c r="C18" s="4"/>
    </row>
    <row r="19" spans="1:3" ht="12.75">
      <c r="A19" s="6" t="s">
        <v>258</v>
      </c>
      <c r="B19" s="6">
        <v>6</v>
      </c>
      <c r="C19" s="6">
        <v>7</v>
      </c>
    </row>
    <row r="20" spans="1:3" ht="12.75">
      <c r="A20" s="4"/>
      <c r="B20" s="4"/>
      <c r="C20" s="4"/>
    </row>
    <row r="21" spans="1:3" ht="12.75">
      <c r="A21" s="6" t="s">
        <v>259</v>
      </c>
      <c r="B21" s="6">
        <v>4</v>
      </c>
      <c r="C21" s="6">
        <v>10</v>
      </c>
    </row>
    <row r="22" spans="1:3" ht="12.75">
      <c r="A22" s="4"/>
      <c r="B22" s="4"/>
      <c r="C22" s="4"/>
    </row>
    <row r="23" spans="1:3" ht="12.75">
      <c r="A23" s="6" t="s">
        <v>260</v>
      </c>
      <c r="B23" s="6">
        <v>2</v>
      </c>
      <c r="C23" s="6">
        <v>2</v>
      </c>
    </row>
    <row r="24" spans="1:3" ht="12.75">
      <c r="A24" s="4"/>
      <c r="B24" s="4"/>
      <c r="C24" s="4"/>
    </row>
    <row r="25" spans="1:3" ht="12.75">
      <c r="A25" s="6" t="s">
        <v>261</v>
      </c>
      <c r="B25" s="6">
        <v>4</v>
      </c>
      <c r="C25" s="6">
        <v>6</v>
      </c>
    </row>
    <row r="26" spans="1:3" ht="12.75">
      <c r="A26" s="4"/>
      <c r="B26" s="4"/>
      <c r="C26" s="4"/>
    </row>
    <row r="27" spans="1:3" ht="12.75">
      <c r="A27" s="6" t="s">
        <v>262</v>
      </c>
      <c r="B27" s="6">
        <v>45</v>
      </c>
      <c r="C27" s="6">
        <v>59</v>
      </c>
    </row>
    <row r="28" spans="1:3" ht="12.75">
      <c r="A28" s="4"/>
      <c r="B28" s="4"/>
      <c r="C28" s="4"/>
    </row>
    <row r="29" spans="1:3" ht="12.75">
      <c r="A29" s="6" t="s">
        <v>263</v>
      </c>
      <c r="B29" s="6">
        <v>42</v>
      </c>
      <c r="C29" s="6">
        <v>59</v>
      </c>
    </row>
    <row r="30" spans="1:3" ht="12.75">
      <c r="A30" s="72"/>
      <c r="B30" s="72"/>
      <c r="C30" s="72"/>
    </row>
    <row r="31" spans="1:3" ht="12.75">
      <c r="A31" s="27" t="s">
        <v>160</v>
      </c>
      <c r="B31" s="27">
        <f>SUM(B7:B29)/2</f>
        <v>73</v>
      </c>
      <c r="C31" s="27">
        <f>SUM(C7:C29)/2</f>
        <v>114</v>
      </c>
    </row>
    <row r="33" spans="1:2" ht="12.75">
      <c r="A33" s="62" t="s">
        <v>161</v>
      </c>
      <c r="B33" s="63">
        <v>0</v>
      </c>
    </row>
    <row r="34" spans="1:10" ht="12.75">
      <c r="A34" s="64" t="s">
        <v>162</v>
      </c>
      <c r="B34" s="7">
        <f>IF(C31=0,IF(B31*3.225&lt;=300,300,B31*3.225),IF(B31*1.425+C31*1.8&lt;=300,300,B31*1.425+C31*1.8))+B33</f>
        <v>309.225</v>
      </c>
      <c r="G34" s="19"/>
      <c r="H34" s="19"/>
      <c r="I34" s="19"/>
      <c r="J34" s="19"/>
    </row>
    <row r="35" spans="1:2" ht="12.75">
      <c r="A35" s="65" t="str">
        <f>"Bisherige Einnahmen ("&amp;TEXT(Übersicht!F1,"TT.MM.JJJJ")&amp;"):"</f>
        <v>Bisherige Einnahmen (21.03.2014):</v>
      </c>
      <c r="B35" s="66">
        <v>0</v>
      </c>
    </row>
    <row r="36" spans="1:2" ht="12.75">
      <c r="A36" s="67" t="str">
        <f>"Bisherige Ausgaben ("&amp;TEXT(Übersicht!F1,"TT.MM.JJJJ")&amp;"):"</f>
        <v>Bisherige Ausgaben (21.03.2014):</v>
      </c>
      <c r="B36" s="74">
        <v>190.38</v>
      </c>
    </row>
    <row r="37" spans="1:2" ht="12.75">
      <c r="A37" s="49" t="s">
        <v>163</v>
      </c>
      <c r="B37" s="50">
        <f>SUM(B34+B35-B36)</f>
        <v>118.84500000000003</v>
      </c>
    </row>
    <row r="39" spans="1:3" ht="12.75">
      <c r="A39" s="51" t="s">
        <v>142</v>
      </c>
      <c r="B39" s="52"/>
      <c r="C39" s="52"/>
    </row>
    <row r="40" spans="1:3" ht="12.75">
      <c r="A40" s="52"/>
      <c r="B40" s="41"/>
      <c r="C40" s="52"/>
    </row>
    <row r="41" spans="1:3" ht="12.75">
      <c r="A41" s="53" t="s">
        <v>264</v>
      </c>
      <c r="B41" s="37"/>
      <c r="C41" s="53"/>
    </row>
    <row r="42" spans="1:3" ht="12.75">
      <c r="A42" s="54" t="s">
        <v>265</v>
      </c>
      <c r="B42" s="52"/>
      <c r="C42" s="52"/>
    </row>
    <row r="43" ht="12.75">
      <c r="A43" t="s">
        <v>266</v>
      </c>
    </row>
  </sheetData>
  <sheetProtection selectLockedCells="1" selectUnlockedCells="1"/>
  <mergeCells count="1">
    <mergeCell ref="B3:C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B14" sqref="B14"/>
    </sheetView>
  </sheetViews>
  <sheetFormatPr defaultColWidth="11.421875" defaultRowHeight="12.75"/>
  <cols>
    <col min="1" max="1" width="29.140625" style="0" customWidth="1"/>
    <col min="2" max="3" width="17.00390625" style="0" customWidth="1"/>
    <col min="4" max="4" width="15.00390625" style="0" customWidth="1"/>
    <col min="5" max="16384" width="11.57421875" style="0" customWidth="1"/>
  </cols>
  <sheetData>
    <row r="1" ht="15.75">
      <c r="A1" s="71" t="s">
        <v>267</v>
      </c>
    </row>
    <row r="3" spans="1:3" ht="12.75">
      <c r="A3" s="21" t="s">
        <v>147</v>
      </c>
      <c r="B3" s="117" t="s">
        <v>148</v>
      </c>
      <c r="C3" s="117"/>
    </row>
    <row r="4" spans="1:3" ht="12.75">
      <c r="A4" s="58"/>
      <c r="B4" s="58"/>
      <c r="C4" s="58"/>
    </row>
    <row r="5" spans="1:3" ht="12.75">
      <c r="A5" s="16" t="s">
        <v>64</v>
      </c>
      <c r="B5" s="24" t="s">
        <v>65</v>
      </c>
      <c r="C5" s="24" t="s">
        <v>66</v>
      </c>
    </row>
    <row r="6" spans="1:3" ht="12.75">
      <c r="A6" s="4"/>
      <c r="B6" s="3"/>
      <c r="C6" s="4"/>
    </row>
    <row r="7" spans="1:3" ht="12.75">
      <c r="A7" s="6" t="s">
        <v>124</v>
      </c>
      <c r="B7" s="6">
        <v>158</v>
      </c>
      <c r="C7" s="6">
        <v>164</v>
      </c>
    </row>
    <row r="8" spans="1:3" ht="12.75">
      <c r="A8" s="72"/>
      <c r="B8" s="42"/>
      <c r="C8" s="72"/>
    </row>
    <row r="9" spans="1:3" ht="12.75">
      <c r="A9" s="27" t="s">
        <v>160</v>
      </c>
      <c r="B9" s="27">
        <f>SUM(B7)</f>
        <v>158</v>
      </c>
      <c r="C9" s="27">
        <f>SUM(C7)</f>
        <v>164</v>
      </c>
    </row>
    <row r="10" ht="12.75">
      <c r="C10" s="1"/>
    </row>
    <row r="11" spans="1:2" ht="12.75">
      <c r="A11" s="62" t="s">
        <v>161</v>
      </c>
      <c r="B11" s="63">
        <v>0</v>
      </c>
    </row>
    <row r="12" spans="1:3" ht="12.75">
      <c r="A12" s="64" t="s">
        <v>162</v>
      </c>
      <c r="B12" s="7">
        <f>IF(C9=0,IF(B9*3.225&lt;=300,300,B9*3.225),IF(B9*1.425+C9*1.8&lt;=300,300,B9*1.425+C9*1.8))+B11</f>
        <v>520.35</v>
      </c>
      <c r="C12" s="1"/>
    </row>
    <row r="13" spans="1:4" ht="12.75">
      <c r="A13" s="65" t="str">
        <f>"Bisherige Einnahmen ("&amp;TEXT(Übersicht!F1,"TT.MM.JJJJ")&amp;"):"</f>
        <v>Bisherige Einnahmen (21.03.2014):</v>
      </c>
      <c r="B13" s="66">
        <v>0</v>
      </c>
      <c r="D13" s="1"/>
    </row>
    <row r="14" spans="1:4" ht="12.75">
      <c r="A14" s="67" t="str">
        <f>"Bisherige Ausgaben ("&amp;TEXT(Übersicht!F1,"TT.MM.JJJJ")&amp;"):"</f>
        <v>Bisherige Ausgaben (21.03.2014):</v>
      </c>
      <c r="B14" s="74">
        <v>520.35</v>
      </c>
      <c r="D14" s="1"/>
    </row>
    <row r="15" spans="1:4" ht="12.75">
      <c r="A15" s="49" t="s">
        <v>163</v>
      </c>
      <c r="B15" s="50">
        <f>SUM(B12+B13-B14)</f>
        <v>0</v>
      </c>
      <c r="D15" s="1"/>
    </row>
  </sheetData>
  <sheetProtection selectLockedCells="1" selectUnlockedCells="1"/>
  <mergeCells count="1">
    <mergeCell ref="B3:C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B14" sqref="B14"/>
    </sheetView>
  </sheetViews>
  <sheetFormatPr defaultColWidth="11.421875" defaultRowHeight="12.75"/>
  <cols>
    <col min="1" max="1" width="29.140625" style="0" customWidth="1"/>
    <col min="2" max="3" width="17.00390625" style="0" customWidth="1"/>
    <col min="4" max="4" width="15.00390625" style="0" customWidth="1"/>
    <col min="5" max="16384" width="11.57421875" style="0" customWidth="1"/>
  </cols>
  <sheetData>
    <row r="1" ht="15.75">
      <c r="A1" s="71" t="s">
        <v>268</v>
      </c>
    </row>
    <row r="3" spans="1:3" ht="12.75">
      <c r="A3" s="21" t="s">
        <v>147</v>
      </c>
      <c r="B3" s="117" t="s">
        <v>148</v>
      </c>
      <c r="C3" s="117"/>
    </row>
    <row r="4" spans="1:3" ht="12.75">
      <c r="A4" s="58"/>
      <c r="B4" s="58"/>
      <c r="C4" s="58"/>
    </row>
    <row r="5" spans="1:3" ht="12.75">
      <c r="A5" s="16" t="s">
        <v>75</v>
      </c>
      <c r="B5" s="24" t="s">
        <v>65</v>
      </c>
      <c r="C5" s="24" t="s">
        <v>66</v>
      </c>
    </row>
    <row r="6" spans="1:3" ht="12.75">
      <c r="A6" s="4"/>
      <c r="B6" s="3"/>
      <c r="C6" s="4"/>
    </row>
    <row r="7" spans="1:3" ht="12.75">
      <c r="A7" s="6" t="s">
        <v>21</v>
      </c>
      <c r="B7" s="6">
        <v>111</v>
      </c>
      <c r="C7" s="6">
        <v>128</v>
      </c>
    </row>
    <row r="8" spans="1:3" ht="12.75">
      <c r="A8" s="72"/>
      <c r="B8" s="42"/>
      <c r="C8" s="72"/>
    </row>
    <row r="9" spans="1:3" ht="12.75">
      <c r="A9" s="27" t="s">
        <v>160</v>
      </c>
      <c r="B9" s="27">
        <f>SUM(B7)</f>
        <v>111</v>
      </c>
      <c r="C9" s="27">
        <f>SUM(C7)</f>
        <v>128</v>
      </c>
    </row>
    <row r="10" ht="12.75">
      <c r="C10" s="1"/>
    </row>
    <row r="11" spans="1:3" ht="12.75">
      <c r="A11" s="62" t="s">
        <v>161</v>
      </c>
      <c r="B11" s="63"/>
      <c r="C11" s="1"/>
    </row>
    <row r="12" spans="1:3" ht="12.75">
      <c r="A12" s="64" t="s">
        <v>162</v>
      </c>
      <c r="B12" s="7">
        <f>IF(C9=0,IF(B9*3.225&lt;=300,300,B9*3.225),IF(B9*1.425+C9*1.8&lt;=300,300,B9*1.425+C9*1.8))+B11</f>
        <v>388.57500000000005</v>
      </c>
      <c r="C12" s="1"/>
    </row>
    <row r="13" spans="1:4" ht="12.75">
      <c r="A13" s="65" t="str">
        <f>"Bisherige Einnahmen ("&amp;TEXT(Übersicht!F1,"TT.MM.JJJJ")&amp;"):"</f>
        <v>Bisherige Einnahmen (21.03.2014):</v>
      </c>
      <c r="B13" s="66">
        <v>0</v>
      </c>
      <c r="D13" s="1"/>
    </row>
    <row r="14" spans="1:4" ht="12.75">
      <c r="A14" s="67" t="str">
        <f>"Bisherige Ausgaben ("&amp;TEXT(Übersicht!F1,"TT.MM.JJJJ")&amp;"):"</f>
        <v>Bisherige Ausgaben (21.03.2014):</v>
      </c>
      <c r="B14" s="74">
        <v>57.9</v>
      </c>
      <c r="D14" s="1"/>
    </row>
    <row r="15" spans="1:4" ht="12.75">
      <c r="A15" s="49" t="s">
        <v>163</v>
      </c>
      <c r="B15" s="50">
        <f>SUM(B12+B13-B14)</f>
        <v>330.67500000000007</v>
      </c>
      <c r="D15" s="1"/>
    </row>
  </sheetData>
  <sheetProtection selectLockedCells="1" selectUnlockedCells="1"/>
  <mergeCells count="1">
    <mergeCell ref="B3:C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B19" sqref="B19"/>
    </sheetView>
  </sheetViews>
  <sheetFormatPr defaultColWidth="11.421875" defaultRowHeight="12.75"/>
  <cols>
    <col min="1" max="1" width="29.140625" style="0" customWidth="1"/>
    <col min="2" max="3" width="17.00390625" style="0" customWidth="1"/>
    <col min="4" max="4" width="15.00390625" style="0" customWidth="1"/>
    <col min="5" max="16384" width="11.57421875" style="0" customWidth="1"/>
  </cols>
  <sheetData>
    <row r="1" ht="15.75">
      <c r="A1" s="71" t="s">
        <v>269</v>
      </c>
    </row>
    <row r="3" spans="1:3" ht="12.75">
      <c r="A3" s="21" t="s">
        <v>147</v>
      </c>
      <c r="B3" s="117" t="s">
        <v>148</v>
      </c>
      <c r="C3" s="117"/>
    </row>
    <row r="4" spans="1:3" ht="12.75">
      <c r="A4" s="58"/>
      <c r="B4" s="58"/>
      <c r="C4" s="58"/>
    </row>
    <row r="5" spans="1:3" ht="12.75">
      <c r="A5" s="16" t="s">
        <v>64</v>
      </c>
      <c r="B5" s="24" t="s">
        <v>65</v>
      </c>
      <c r="C5" s="24" t="s">
        <v>66</v>
      </c>
    </row>
    <row r="6" spans="1:3" ht="12.75">
      <c r="A6" s="4"/>
      <c r="B6" s="3"/>
      <c r="C6" s="4"/>
    </row>
    <row r="7" spans="1:3" ht="12.75">
      <c r="A7" s="6" t="s">
        <v>270</v>
      </c>
      <c r="B7" s="6">
        <v>184</v>
      </c>
      <c r="C7" s="6">
        <v>120</v>
      </c>
    </row>
    <row r="8" spans="1:3" ht="12.75">
      <c r="A8" s="4"/>
      <c r="B8" s="3"/>
      <c r="C8" s="4"/>
    </row>
    <row r="9" spans="1:3" ht="12.75">
      <c r="A9" s="6" t="s">
        <v>271</v>
      </c>
      <c r="B9" s="6">
        <v>136</v>
      </c>
      <c r="C9" s="6">
        <v>195</v>
      </c>
    </row>
    <row r="10" spans="1:6" ht="12.75">
      <c r="A10" s="58"/>
      <c r="B10" s="58"/>
      <c r="C10" s="58"/>
      <c r="E10" s="28"/>
      <c r="F10" s="28"/>
    </row>
    <row r="11" spans="1:6" ht="12.75">
      <c r="A11" s="16" t="s">
        <v>239</v>
      </c>
      <c r="B11" s="24" t="s">
        <v>65</v>
      </c>
      <c r="C11" s="24" t="s">
        <v>66</v>
      </c>
      <c r="E11" s="28"/>
      <c r="F11" s="28"/>
    </row>
    <row r="12" spans="1:6" ht="12.75">
      <c r="A12" s="4"/>
      <c r="B12" s="3"/>
      <c r="C12" s="4"/>
      <c r="E12" s="28"/>
      <c r="F12" s="28"/>
    </row>
    <row r="13" spans="1:6" ht="12.75">
      <c r="A13" s="6" t="s">
        <v>272</v>
      </c>
      <c r="B13" s="6">
        <v>2</v>
      </c>
      <c r="C13" s="6" t="s">
        <v>47</v>
      </c>
      <c r="E13" s="28"/>
      <c r="F13" s="28"/>
    </row>
    <row r="14" spans="1:6" ht="12.75">
      <c r="A14" s="72"/>
      <c r="B14" s="42"/>
      <c r="C14" s="72"/>
      <c r="E14" s="28"/>
      <c r="F14" s="28"/>
    </row>
    <row r="15" spans="1:6" ht="12.75">
      <c r="A15" s="27" t="s">
        <v>160</v>
      </c>
      <c r="B15" s="27">
        <f>SUM(B7,B9,B13)</f>
        <v>322</v>
      </c>
      <c r="C15" s="27">
        <f>SUM(C7,C9,C13)</f>
        <v>315</v>
      </c>
      <c r="D15" s="81"/>
      <c r="E15" s="28"/>
      <c r="F15" s="28"/>
    </row>
    <row r="16" spans="1:6" ht="12.75">
      <c r="A16" s="28"/>
      <c r="B16" s="28"/>
      <c r="C16" s="81"/>
      <c r="D16" s="81"/>
      <c r="E16" s="28"/>
      <c r="F16" s="28"/>
    </row>
    <row r="17" spans="1:6" ht="12.75">
      <c r="A17" s="62" t="s">
        <v>161</v>
      </c>
      <c r="B17" s="63">
        <v>0</v>
      </c>
      <c r="C17" s="81"/>
      <c r="D17" s="81"/>
      <c r="E17" s="28"/>
      <c r="F17" s="28"/>
    </row>
    <row r="18" spans="1:3" ht="12.75">
      <c r="A18" s="64" t="s">
        <v>162</v>
      </c>
      <c r="B18" s="7">
        <f>IF(C15=0,IF(B15*3.225&lt;=300,300,B15*3.225),IF(B15*1.425+C15*1.8&lt;=300,300,B15*1.425+C15*1.8))</f>
        <v>1025.85</v>
      </c>
      <c r="C18" s="81"/>
    </row>
    <row r="19" spans="1:3" ht="12.75">
      <c r="A19" s="65" t="str">
        <f>"Bisherige Einnahmen ("&amp;TEXT(Übersicht!F1,"TT.MM.JJJJ")&amp;"):"</f>
        <v>Bisherige Einnahmen (21.03.2014):</v>
      </c>
      <c r="B19" s="66">
        <v>708.56</v>
      </c>
      <c r="C19" s="28"/>
    </row>
    <row r="20" spans="1:3" ht="12.75">
      <c r="A20" s="67" t="str">
        <f>"Bisherige Ausgaben ("&amp;TEXT(Übersicht!F1,"TT.MM.JJJJ")&amp;"):"</f>
        <v>Bisherige Ausgaben (21.03.2014):</v>
      </c>
      <c r="B20" s="74">
        <v>2126.35</v>
      </c>
      <c r="C20" s="28"/>
    </row>
    <row r="21" spans="1:3" ht="12.75">
      <c r="A21" s="49" t="s">
        <v>163</v>
      </c>
      <c r="B21" s="50">
        <f>SUM(B18+B19-B20)</f>
        <v>-391.94000000000005</v>
      </c>
      <c r="C21" s="28"/>
    </row>
  </sheetData>
  <sheetProtection selectLockedCells="1" selectUnlockedCells="1"/>
  <mergeCells count="1">
    <mergeCell ref="B3:C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55"/>
  <sheetViews>
    <sheetView workbookViewId="0" topLeftCell="A1">
      <selection activeCell="F24" sqref="F23:G24"/>
    </sheetView>
  </sheetViews>
  <sheetFormatPr defaultColWidth="11.421875" defaultRowHeight="12.75"/>
  <cols>
    <col min="1" max="1" width="39.7109375" style="0" customWidth="1"/>
    <col min="2" max="3" width="17.00390625" style="0" customWidth="1"/>
    <col min="4" max="4" width="11.57421875" style="0" customWidth="1"/>
    <col min="5" max="5" width="33.57421875" style="0" customWidth="1"/>
    <col min="6" max="6" width="31.140625" style="0" customWidth="1"/>
    <col min="7" max="7" width="27.421875" style="0" customWidth="1"/>
    <col min="8" max="16384" width="11.57421875" style="0" customWidth="1"/>
  </cols>
  <sheetData>
    <row r="1" spans="1:15" ht="12.75">
      <c r="A1" s="116" t="s">
        <v>57</v>
      </c>
      <c r="B1" s="116"/>
      <c r="C1" s="116"/>
      <c r="D1" s="18"/>
      <c r="E1" s="116" t="s">
        <v>58</v>
      </c>
      <c r="F1" s="116"/>
      <c r="G1" s="116"/>
      <c r="H1" s="116"/>
      <c r="I1" s="19"/>
      <c r="J1" s="19"/>
      <c r="K1" s="19"/>
      <c r="L1" s="19"/>
      <c r="M1" s="19"/>
      <c r="N1" s="19"/>
      <c r="O1" s="19"/>
    </row>
    <row r="2" spans="5:7" ht="12.75">
      <c r="E2" s="20"/>
      <c r="F2" s="20"/>
      <c r="G2" s="20"/>
    </row>
    <row r="3" spans="1:7" ht="12.75">
      <c r="A3" s="21" t="s">
        <v>59</v>
      </c>
      <c r="B3" s="117" t="s">
        <v>60</v>
      </c>
      <c r="C3" s="117"/>
      <c r="E3" s="22"/>
      <c r="F3" s="22"/>
      <c r="G3" s="22"/>
    </row>
    <row r="4" spans="1:7" ht="12.75">
      <c r="A4" s="22"/>
      <c r="B4" s="22"/>
      <c r="C4" s="23"/>
      <c r="E4" s="16" t="s">
        <v>61</v>
      </c>
      <c r="F4" s="16" t="s">
        <v>62</v>
      </c>
      <c r="G4" s="16" t="s">
        <v>63</v>
      </c>
    </row>
    <row r="5" spans="1:7" ht="12.75">
      <c r="A5" s="16" t="s">
        <v>64</v>
      </c>
      <c r="B5" s="24" t="s">
        <v>65</v>
      </c>
      <c r="C5" s="24" t="s">
        <v>66</v>
      </c>
      <c r="E5" s="4"/>
      <c r="F5" s="3"/>
      <c r="G5" s="4"/>
    </row>
    <row r="6" spans="1:7" ht="12.75">
      <c r="A6" s="4"/>
      <c r="B6" s="3"/>
      <c r="C6" s="4"/>
      <c r="E6" s="6" t="s">
        <v>67</v>
      </c>
      <c r="F6" s="6" t="s">
        <v>68</v>
      </c>
      <c r="G6" s="6" t="s">
        <v>69</v>
      </c>
    </row>
    <row r="7" spans="1:7" ht="12.75">
      <c r="A7" s="6" t="s">
        <v>70</v>
      </c>
      <c r="B7" s="6">
        <v>8</v>
      </c>
      <c r="C7" s="6">
        <v>3</v>
      </c>
      <c r="E7" s="4"/>
      <c r="F7" s="3"/>
      <c r="G7" s="4"/>
    </row>
    <row r="8" spans="1:7" ht="12.75">
      <c r="A8" s="4"/>
      <c r="B8" s="3"/>
      <c r="C8" s="4"/>
      <c r="E8" s="6" t="s">
        <v>71</v>
      </c>
      <c r="F8" s="6" t="s">
        <v>72</v>
      </c>
      <c r="G8" s="6" t="s">
        <v>73</v>
      </c>
    </row>
    <row r="9" spans="1:7" ht="12.75">
      <c r="A9" s="6" t="s">
        <v>74</v>
      </c>
      <c r="B9" s="6" t="s">
        <v>47</v>
      </c>
      <c r="C9" s="6">
        <v>2</v>
      </c>
      <c r="E9" s="22"/>
      <c r="F9" s="22"/>
      <c r="G9" s="22"/>
    </row>
    <row r="10" spans="1:7" ht="12.75">
      <c r="A10" s="4"/>
      <c r="B10" s="3"/>
      <c r="C10" s="4"/>
      <c r="E10" s="16" t="s">
        <v>75</v>
      </c>
      <c r="F10" s="16" t="s">
        <v>62</v>
      </c>
      <c r="G10" s="16" t="s">
        <v>63</v>
      </c>
    </row>
    <row r="11" spans="1:7" ht="12.75">
      <c r="A11" s="6" t="s">
        <v>76</v>
      </c>
      <c r="B11" s="6" t="s">
        <v>47</v>
      </c>
      <c r="C11" s="6">
        <v>4</v>
      </c>
      <c r="E11" s="4"/>
      <c r="F11" s="3"/>
      <c r="G11" s="4"/>
    </row>
    <row r="12" spans="1:7" ht="12.75">
      <c r="A12" s="4"/>
      <c r="B12" s="3"/>
      <c r="C12" s="4"/>
      <c r="E12" s="6" t="s">
        <v>77</v>
      </c>
      <c r="F12" s="6" t="s">
        <v>78</v>
      </c>
      <c r="G12" s="6" t="s">
        <v>69</v>
      </c>
    </row>
    <row r="13" spans="1:7" ht="12.75">
      <c r="A13" s="6" t="s">
        <v>79</v>
      </c>
      <c r="B13" s="6">
        <v>5</v>
      </c>
      <c r="C13" s="4">
        <v>9</v>
      </c>
      <c r="E13" s="4"/>
      <c r="F13" s="3"/>
      <c r="G13" s="4"/>
    </row>
    <row r="14" spans="1:7" ht="12.75">
      <c r="A14" s="25"/>
      <c r="B14" s="26"/>
      <c r="C14" s="26"/>
      <c r="E14" s="6" t="s">
        <v>80</v>
      </c>
      <c r="F14" s="6" t="s">
        <v>81</v>
      </c>
      <c r="G14" s="6" t="s">
        <v>47</v>
      </c>
    </row>
    <row r="15" spans="1:7" ht="12.75">
      <c r="A15" s="27" t="s">
        <v>82</v>
      </c>
      <c r="B15" s="27">
        <f>SUM(B7,B9,B11,B13/2)</f>
        <v>10.5</v>
      </c>
      <c r="C15" s="27">
        <f>SUM(C7,C9,C11,C13/2)</f>
        <v>13.5</v>
      </c>
      <c r="E15" s="4"/>
      <c r="F15" s="3"/>
      <c r="G15" s="4"/>
    </row>
    <row r="16" spans="1:10" ht="12.75">
      <c r="A16" s="22"/>
      <c r="B16" s="22"/>
      <c r="C16" s="23"/>
      <c r="E16" s="6" t="s">
        <v>83</v>
      </c>
      <c r="F16" s="6" t="s">
        <v>84</v>
      </c>
      <c r="G16" s="6" t="s">
        <v>69</v>
      </c>
      <c r="J16" s="28"/>
    </row>
    <row r="17" spans="1:10" ht="12.75">
      <c r="A17" s="16" t="s">
        <v>75</v>
      </c>
      <c r="B17" s="24" t="s">
        <v>65</v>
      </c>
      <c r="C17" s="24" t="s">
        <v>66</v>
      </c>
      <c r="E17" s="4"/>
      <c r="F17" s="3"/>
      <c r="G17" s="4"/>
      <c r="J17" s="28"/>
    </row>
    <row r="18" spans="1:10" ht="12.75">
      <c r="A18" s="4"/>
      <c r="B18" s="3"/>
      <c r="C18" s="4"/>
      <c r="E18" s="6" t="s">
        <v>85</v>
      </c>
      <c r="F18" s="6" t="s">
        <v>84</v>
      </c>
      <c r="G18" s="6" t="s">
        <v>69</v>
      </c>
      <c r="I18" s="28"/>
      <c r="J18" s="28"/>
    </row>
    <row r="19" spans="1:10" ht="12.75">
      <c r="A19" s="6" t="s">
        <v>86</v>
      </c>
      <c r="B19" s="6">
        <v>3</v>
      </c>
      <c r="C19" s="6">
        <v>4</v>
      </c>
      <c r="E19" s="4"/>
      <c r="F19" s="3"/>
      <c r="G19" s="4"/>
      <c r="I19" s="28"/>
      <c r="J19" s="28"/>
    </row>
    <row r="20" spans="1:10" ht="12.75">
      <c r="A20" s="4"/>
      <c r="B20" s="3"/>
      <c r="C20" s="3"/>
      <c r="E20" s="6" t="s">
        <v>87</v>
      </c>
      <c r="F20" s="6" t="s">
        <v>88</v>
      </c>
      <c r="G20" s="6" t="s">
        <v>89</v>
      </c>
      <c r="I20" s="28"/>
      <c r="J20" s="28"/>
    </row>
    <row r="21" spans="1:10" ht="12.75">
      <c r="A21" s="6" t="s">
        <v>90</v>
      </c>
      <c r="B21" s="6">
        <v>21</v>
      </c>
      <c r="C21" s="6">
        <v>28</v>
      </c>
      <c r="E21" s="4"/>
      <c r="F21" s="3"/>
      <c r="G21" s="4"/>
      <c r="I21" s="28"/>
      <c r="J21" s="28"/>
    </row>
    <row r="22" spans="1:9" ht="12.75">
      <c r="A22" s="4"/>
      <c r="B22" s="3"/>
      <c r="C22" s="3"/>
      <c r="E22" s="6" t="s">
        <v>91</v>
      </c>
      <c r="F22" s="32" t="s">
        <v>10</v>
      </c>
      <c r="G22" s="32" t="s">
        <v>47</v>
      </c>
      <c r="I22" s="28"/>
    </row>
    <row r="23" spans="1:7" ht="12.75">
      <c r="A23" s="6" t="s">
        <v>92</v>
      </c>
      <c r="B23" s="6">
        <v>42</v>
      </c>
      <c r="C23" s="6">
        <v>51</v>
      </c>
      <c r="E23" s="29" t="s">
        <v>95</v>
      </c>
      <c r="F23" s="92"/>
      <c r="G23" s="90"/>
    </row>
    <row r="24" spans="1:7" ht="12.75">
      <c r="A24" s="4"/>
      <c r="B24" s="3"/>
      <c r="C24" s="3"/>
      <c r="F24" s="91"/>
      <c r="G24" s="91"/>
    </row>
    <row r="25" spans="1:5" ht="12.75">
      <c r="A25" s="6" t="s">
        <v>94</v>
      </c>
      <c r="B25" s="6">
        <v>40</v>
      </c>
      <c r="C25" s="6">
        <v>67</v>
      </c>
      <c r="E25" t="s">
        <v>97</v>
      </c>
    </row>
    <row r="26" spans="1:7" ht="12.75">
      <c r="A26" s="4"/>
      <c r="B26" s="3"/>
      <c r="C26" s="3"/>
      <c r="E26" s="31" t="s">
        <v>99</v>
      </c>
      <c r="F26" s="30"/>
      <c r="G26" s="30"/>
    </row>
    <row r="27" spans="1:3" ht="12.75">
      <c r="A27" s="6" t="s">
        <v>96</v>
      </c>
      <c r="B27" s="6">
        <v>4</v>
      </c>
      <c r="C27" s="6">
        <v>1</v>
      </c>
    </row>
    <row r="28" spans="1:5" ht="12.75">
      <c r="A28" s="4"/>
      <c r="B28" s="3"/>
      <c r="C28" s="3"/>
      <c r="E28" s="19" t="s">
        <v>405</v>
      </c>
    </row>
    <row r="29" spans="1:3" ht="12.75">
      <c r="A29" s="6" t="s">
        <v>98</v>
      </c>
      <c r="B29" s="6">
        <v>3</v>
      </c>
      <c r="C29" s="6">
        <v>2</v>
      </c>
    </row>
    <row r="30" spans="1:5" ht="12.75">
      <c r="A30" s="4"/>
      <c r="B30" s="3"/>
      <c r="C30" s="3"/>
      <c r="E30" s="37" t="s">
        <v>143</v>
      </c>
    </row>
    <row r="31" spans="1:6" ht="12.75">
      <c r="A31" s="6" t="s">
        <v>100</v>
      </c>
      <c r="B31" s="6">
        <v>43</v>
      </c>
      <c r="C31" s="6">
        <v>47</v>
      </c>
      <c r="E31" s="37" t="s">
        <v>144</v>
      </c>
      <c r="F31" s="19"/>
    </row>
    <row r="32" spans="1:5" ht="12.75">
      <c r="A32" s="4"/>
      <c r="B32" s="3"/>
      <c r="C32" s="3"/>
      <c r="E32" s="37" t="s">
        <v>145</v>
      </c>
    </row>
    <row r="33" spans="1:5" ht="12.75">
      <c r="A33" s="6" t="s">
        <v>101</v>
      </c>
      <c r="B33" s="6">
        <v>64</v>
      </c>
      <c r="C33" s="6">
        <v>62</v>
      </c>
      <c r="E33" s="37" t="s">
        <v>143</v>
      </c>
    </row>
    <row r="34" spans="1:6" ht="12.75">
      <c r="A34" s="4"/>
      <c r="B34" s="3"/>
      <c r="C34" s="3"/>
      <c r="E34" s="37" t="s">
        <v>144</v>
      </c>
      <c r="F34" s="1"/>
    </row>
    <row r="35" spans="1:5" ht="12.75">
      <c r="A35" s="6" t="s">
        <v>102</v>
      </c>
      <c r="B35" s="6">
        <v>80</v>
      </c>
      <c r="C35" s="6">
        <v>113</v>
      </c>
      <c r="E35" s="37" t="s">
        <v>145</v>
      </c>
    </row>
    <row r="36" spans="1:3" ht="12.75">
      <c r="A36" s="4"/>
      <c r="B36" s="3"/>
      <c r="C36" s="3"/>
    </row>
    <row r="37" spans="1:3" ht="12.75">
      <c r="A37" s="6" t="s">
        <v>103</v>
      </c>
      <c r="B37" s="6" t="s">
        <v>47</v>
      </c>
      <c r="C37" s="6">
        <v>1</v>
      </c>
    </row>
    <row r="38" spans="1:3" ht="12.75">
      <c r="A38" s="25"/>
      <c r="B38" s="26"/>
      <c r="C38" s="26"/>
    </row>
    <row r="39" spans="1:3" ht="12.75">
      <c r="A39" s="27" t="s">
        <v>104</v>
      </c>
      <c r="B39" s="27">
        <f>SUM(B19/2,B21,B23,B25/2,B27,B29,B31/2,'41 BiPEb'!I35,B33,B35/2)</f>
        <v>217</v>
      </c>
      <c r="C39" s="27">
        <f>SUM(C19/2,C21,C23,C25/2,C27,C29,C31/2,'41 BiPEb'!J35,C33,C35/2,C37)</f>
        <v>260.5</v>
      </c>
    </row>
    <row r="40" spans="1:3" ht="12.75">
      <c r="A40" s="22"/>
      <c r="B40" s="22"/>
      <c r="C40" s="23"/>
    </row>
    <row r="41" spans="1:3" ht="12.75">
      <c r="A41" s="16" t="s">
        <v>105</v>
      </c>
      <c r="B41" s="24" t="s">
        <v>65</v>
      </c>
      <c r="C41" s="24" t="s">
        <v>66</v>
      </c>
    </row>
    <row r="42" spans="1:3" ht="12.75">
      <c r="A42" s="4"/>
      <c r="B42" s="3"/>
      <c r="C42" s="3"/>
    </row>
    <row r="43" spans="1:3" ht="12.75">
      <c r="A43" s="6" t="s">
        <v>106</v>
      </c>
      <c r="B43" s="6">
        <v>1</v>
      </c>
      <c r="C43" s="6" t="s">
        <v>47</v>
      </c>
    </row>
    <row r="44" spans="1:3" ht="12.75">
      <c r="A44" s="4"/>
      <c r="B44" s="3"/>
      <c r="C44" s="3"/>
    </row>
    <row r="45" spans="1:3" ht="12.75">
      <c r="A45" s="6" t="s">
        <v>107</v>
      </c>
      <c r="B45" s="6">
        <v>1</v>
      </c>
      <c r="C45" s="6" t="s">
        <v>47</v>
      </c>
    </row>
    <row r="46" spans="1:3" ht="12.75">
      <c r="A46" s="25"/>
      <c r="B46" s="26"/>
      <c r="C46" s="26"/>
    </row>
    <row r="47" spans="1:3" ht="12.75">
      <c r="A47" s="27" t="s">
        <v>108</v>
      </c>
      <c r="B47" s="27">
        <f>SUM(B45,B43)</f>
        <v>2</v>
      </c>
      <c r="C47" s="27">
        <f>SUM(C45,C43)</f>
        <v>0</v>
      </c>
    </row>
    <row r="48" spans="1:3" ht="12.75">
      <c r="A48" s="22"/>
      <c r="B48" s="22"/>
      <c r="C48" s="23"/>
    </row>
    <row r="49" spans="1:3" ht="12.75">
      <c r="A49" s="16" t="s">
        <v>109</v>
      </c>
      <c r="B49" s="24" t="s">
        <v>65</v>
      </c>
      <c r="C49" s="24" t="s">
        <v>66</v>
      </c>
    </row>
    <row r="50" spans="1:3" ht="12.75">
      <c r="A50" s="4"/>
      <c r="B50" s="3"/>
      <c r="C50" s="4"/>
    </row>
    <row r="51" spans="1:3" ht="12.75">
      <c r="A51" s="6" t="s">
        <v>91</v>
      </c>
      <c r="B51" s="6">
        <v>1</v>
      </c>
      <c r="C51" s="6">
        <v>1</v>
      </c>
    </row>
    <row r="52" spans="1:3" ht="12.75">
      <c r="A52" s="4"/>
      <c r="B52" s="3"/>
      <c r="C52" s="3"/>
    </row>
    <row r="53" spans="1:3" ht="12.75">
      <c r="A53" s="6" t="s">
        <v>110</v>
      </c>
      <c r="B53" s="6">
        <v>57</v>
      </c>
      <c r="C53" s="6">
        <v>50</v>
      </c>
    </row>
    <row r="54" spans="1:3" ht="12.75">
      <c r="A54" s="4"/>
      <c r="B54" s="3"/>
      <c r="C54" s="3"/>
    </row>
    <row r="55" spans="1:3" ht="12.75">
      <c r="A55" s="6" t="s">
        <v>111</v>
      </c>
      <c r="B55" s="6" t="s">
        <v>47</v>
      </c>
      <c r="C55" s="6">
        <v>5</v>
      </c>
    </row>
    <row r="56" spans="1:3" ht="12.75">
      <c r="A56" s="4"/>
      <c r="B56" s="3"/>
      <c r="C56" s="3"/>
    </row>
    <row r="57" spans="1:3" ht="12.75">
      <c r="A57" s="6" t="s">
        <v>112</v>
      </c>
      <c r="B57" s="6">
        <v>1</v>
      </c>
      <c r="C57" s="6" t="s">
        <v>47</v>
      </c>
    </row>
    <row r="58" spans="1:3" ht="12.75">
      <c r="A58" s="4"/>
      <c r="B58" s="3"/>
      <c r="C58" s="3"/>
    </row>
    <row r="59" spans="1:3" ht="12.75">
      <c r="A59" s="6" t="s">
        <v>113</v>
      </c>
      <c r="B59" s="6">
        <v>1</v>
      </c>
      <c r="C59" s="6">
        <v>1</v>
      </c>
    </row>
    <row r="60" spans="1:3" ht="12.75">
      <c r="A60" s="4"/>
      <c r="B60" s="3"/>
      <c r="C60" s="3"/>
    </row>
    <row r="61" spans="1:3" ht="12.75">
      <c r="A61" s="6" t="s">
        <v>30</v>
      </c>
      <c r="B61" s="6">
        <v>121</v>
      </c>
      <c r="C61" s="6">
        <v>117</v>
      </c>
    </row>
    <row r="62" spans="1:3" ht="12.75">
      <c r="A62" s="4"/>
      <c r="B62" s="3"/>
      <c r="C62" s="3"/>
    </row>
    <row r="63" spans="1:3" ht="12.75">
      <c r="A63" s="6" t="s">
        <v>114</v>
      </c>
      <c r="B63" s="6" t="s">
        <v>47</v>
      </c>
      <c r="C63" s="6">
        <v>1</v>
      </c>
    </row>
    <row r="64" spans="1:3" ht="12.75">
      <c r="A64" s="4"/>
      <c r="B64" s="3"/>
      <c r="C64" s="3"/>
    </row>
    <row r="65" spans="1:3" ht="12.75">
      <c r="A65" s="6" t="s">
        <v>6</v>
      </c>
      <c r="B65" s="6">
        <v>173</v>
      </c>
      <c r="C65" s="6">
        <v>165</v>
      </c>
    </row>
    <row r="66" spans="1:3" ht="12.75">
      <c r="A66" s="4"/>
      <c r="B66" s="3"/>
      <c r="C66" s="3"/>
    </row>
    <row r="67" spans="1:3" ht="12.75">
      <c r="A67" s="6" t="s">
        <v>7</v>
      </c>
      <c r="B67" s="6">
        <v>57</v>
      </c>
      <c r="C67" s="6">
        <v>53</v>
      </c>
    </row>
    <row r="68" spans="1:3" ht="12.75">
      <c r="A68" s="4"/>
      <c r="B68" s="3"/>
      <c r="C68" s="3"/>
    </row>
    <row r="69" spans="1:3" ht="12.75">
      <c r="A69" s="6" t="s">
        <v>115</v>
      </c>
      <c r="B69" s="6">
        <v>1</v>
      </c>
      <c r="C69" s="6">
        <v>1</v>
      </c>
    </row>
    <row r="70" spans="1:3" ht="12.75">
      <c r="A70" s="4"/>
      <c r="B70" s="3"/>
      <c r="C70" s="3"/>
    </row>
    <row r="71" spans="1:3" ht="12.75">
      <c r="A71" s="6" t="s">
        <v>116</v>
      </c>
      <c r="B71" s="6">
        <v>10</v>
      </c>
      <c r="C71" s="6">
        <v>8</v>
      </c>
    </row>
    <row r="72" spans="1:3" ht="12.75">
      <c r="A72" s="4"/>
      <c r="B72" s="3"/>
      <c r="C72" s="3"/>
    </row>
    <row r="73" spans="1:3" ht="12.75">
      <c r="A73" s="6" t="s">
        <v>18</v>
      </c>
      <c r="B73" s="6">
        <v>81</v>
      </c>
      <c r="C73" s="6">
        <v>76</v>
      </c>
    </row>
    <row r="74" spans="1:3" ht="12.75">
      <c r="A74" s="4"/>
      <c r="B74" s="3"/>
      <c r="C74" s="4"/>
    </row>
    <row r="75" spans="1:3" ht="12.75">
      <c r="A75" s="6" t="s">
        <v>25</v>
      </c>
      <c r="B75" s="6">
        <v>39</v>
      </c>
      <c r="C75" s="6">
        <v>42</v>
      </c>
    </row>
    <row r="76" spans="1:3" ht="12.75">
      <c r="A76" s="4"/>
      <c r="B76" s="3"/>
      <c r="C76" s="3"/>
    </row>
    <row r="77" spans="1:3" ht="12.75">
      <c r="A77" s="6" t="s">
        <v>117</v>
      </c>
      <c r="B77" s="6">
        <v>8</v>
      </c>
      <c r="C77" s="6">
        <v>11</v>
      </c>
    </row>
    <row r="78" spans="1:3" ht="12.75">
      <c r="A78" s="4"/>
      <c r="B78" s="3"/>
      <c r="C78" s="3"/>
    </row>
    <row r="79" spans="1:3" ht="12.75">
      <c r="A79" s="6" t="s">
        <v>42</v>
      </c>
      <c r="B79" s="6">
        <v>1</v>
      </c>
      <c r="C79" s="6">
        <v>1</v>
      </c>
    </row>
    <row r="80" spans="1:3" ht="12.75">
      <c r="A80" s="4"/>
      <c r="B80" s="3"/>
      <c r="C80" s="3"/>
    </row>
    <row r="81" spans="1:3" ht="12.75">
      <c r="A81" s="6" t="s">
        <v>118</v>
      </c>
      <c r="B81" s="6">
        <v>1</v>
      </c>
      <c r="C81" s="6">
        <v>1</v>
      </c>
    </row>
    <row r="82" spans="1:3" ht="12.75">
      <c r="A82" s="4"/>
      <c r="B82" s="3"/>
      <c r="C82" s="3"/>
    </row>
    <row r="83" spans="1:3" ht="12.75">
      <c r="A83" s="6" t="s">
        <v>32</v>
      </c>
      <c r="B83" s="6">
        <v>81</v>
      </c>
      <c r="C83" s="6">
        <v>83</v>
      </c>
    </row>
    <row r="84" spans="1:3" ht="12.75">
      <c r="A84" s="4"/>
      <c r="B84" s="3"/>
      <c r="C84" s="3"/>
    </row>
    <row r="85" spans="1:3" ht="12.75">
      <c r="A85" s="6" t="s">
        <v>119</v>
      </c>
      <c r="B85" s="6">
        <v>1</v>
      </c>
      <c r="C85" s="6">
        <v>1</v>
      </c>
    </row>
    <row r="86" spans="1:3" ht="12.75">
      <c r="A86" s="4"/>
      <c r="B86" s="3"/>
      <c r="C86" s="3"/>
    </row>
    <row r="87" spans="1:3" ht="12.75">
      <c r="A87" s="6" t="s">
        <v>120</v>
      </c>
      <c r="B87" s="6">
        <v>4</v>
      </c>
      <c r="C87" s="6">
        <v>6</v>
      </c>
    </row>
    <row r="88" spans="1:3" ht="12.75">
      <c r="A88" s="4"/>
      <c r="B88" s="3"/>
      <c r="C88" s="3"/>
    </row>
    <row r="89" spans="1:3" ht="12.75">
      <c r="A89" s="6" t="s">
        <v>15</v>
      </c>
      <c r="B89" s="6">
        <v>139</v>
      </c>
      <c r="C89" s="6">
        <v>136</v>
      </c>
    </row>
    <row r="90" spans="1:3" ht="12.75">
      <c r="A90" s="4"/>
      <c r="B90" s="3"/>
      <c r="C90" s="3"/>
    </row>
    <row r="91" spans="1:3" ht="12.75">
      <c r="A91" s="6" t="s">
        <v>81</v>
      </c>
      <c r="B91" s="6">
        <v>112</v>
      </c>
      <c r="C91" s="6">
        <v>102</v>
      </c>
    </row>
    <row r="92" spans="1:3" ht="12.75">
      <c r="A92" s="4"/>
      <c r="B92" s="3"/>
      <c r="C92" s="3"/>
    </row>
    <row r="93" spans="1:3" ht="12.75">
      <c r="A93" s="6" t="s">
        <v>121</v>
      </c>
      <c r="B93" s="6">
        <v>27</v>
      </c>
      <c r="C93" s="6">
        <v>22</v>
      </c>
    </row>
    <row r="94" spans="1:3" ht="12.75">
      <c r="A94" s="4"/>
      <c r="B94" s="3"/>
      <c r="C94" s="4"/>
    </row>
    <row r="95" spans="1:3" ht="12.75">
      <c r="A95" s="6" t="s">
        <v>122</v>
      </c>
      <c r="B95" s="6">
        <v>50</v>
      </c>
      <c r="C95" s="6">
        <v>47</v>
      </c>
    </row>
    <row r="96" spans="1:3" ht="12.75">
      <c r="A96" s="4"/>
      <c r="B96" s="3"/>
      <c r="C96" s="3"/>
    </row>
    <row r="97" spans="1:3" ht="12.75">
      <c r="A97" s="6" t="s">
        <v>14</v>
      </c>
      <c r="B97" s="6">
        <v>10</v>
      </c>
      <c r="C97" s="6">
        <v>7</v>
      </c>
    </row>
    <row r="98" spans="1:3" ht="12.75">
      <c r="A98" s="4"/>
      <c r="B98" s="3"/>
      <c r="C98" s="3"/>
    </row>
    <row r="99" spans="1:3" ht="12.75">
      <c r="A99" s="6" t="s">
        <v>16</v>
      </c>
      <c r="B99" s="6">
        <v>17</v>
      </c>
      <c r="C99" s="6">
        <v>20</v>
      </c>
    </row>
    <row r="100" spans="1:3" ht="12.75">
      <c r="A100" s="4"/>
      <c r="B100" s="3"/>
      <c r="C100" s="3"/>
    </row>
    <row r="101" spans="1:3" ht="12.75">
      <c r="A101" s="6" t="s">
        <v>123</v>
      </c>
      <c r="B101" s="6">
        <v>3</v>
      </c>
      <c r="C101" s="6">
        <v>3</v>
      </c>
    </row>
    <row r="102" spans="1:3" ht="12.75">
      <c r="A102" s="4"/>
      <c r="B102" s="3"/>
      <c r="C102" s="3"/>
    </row>
    <row r="103" spans="1:3" ht="12.75">
      <c r="A103" s="6" t="s">
        <v>124</v>
      </c>
      <c r="B103" s="6">
        <v>1</v>
      </c>
      <c r="C103" s="6">
        <v>1</v>
      </c>
    </row>
    <row r="104" spans="1:3" ht="12.75">
      <c r="A104" s="4"/>
      <c r="B104" s="3"/>
      <c r="C104" s="3"/>
    </row>
    <row r="105" spans="1:3" ht="12.75">
      <c r="A105" s="6" t="s">
        <v>125</v>
      </c>
      <c r="B105" s="6">
        <v>20</v>
      </c>
      <c r="C105" s="6">
        <v>20</v>
      </c>
    </row>
    <row r="106" spans="1:3" ht="12.75">
      <c r="A106" s="4"/>
      <c r="B106" s="3"/>
      <c r="C106" s="3"/>
    </row>
    <row r="107" spans="1:3" ht="12.75">
      <c r="A107" s="6" t="s">
        <v>38</v>
      </c>
      <c r="B107" s="6">
        <v>12</v>
      </c>
      <c r="C107" s="6">
        <v>9</v>
      </c>
    </row>
    <row r="108" spans="1:3" ht="12.75">
      <c r="A108" s="4"/>
      <c r="B108" s="3"/>
      <c r="C108" s="3"/>
    </row>
    <row r="109" spans="1:3" ht="12.75">
      <c r="A109" s="6" t="s">
        <v>126</v>
      </c>
      <c r="B109" s="6">
        <v>25</v>
      </c>
      <c r="C109" s="6">
        <v>26</v>
      </c>
    </row>
    <row r="110" spans="1:3" ht="12.75">
      <c r="A110" s="4"/>
      <c r="B110" s="3"/>
      <c r="C110" s="3"/>
    </row>
    <row r="111" spans="1:3" ht="12.75">
      <c r="A111" s="6" t="s">
        <v>127</v>
      </c>
      <c r="B111" s="6">
        <v>2</v>
      </c>
      <c r="C111" s="6">
        <v>2</v>
      </c>
    </row>
    <row r="112" spans="1:3" ht="12.75">
      <c r="A112" s="4"/>
      <c r="B112" s="3"/>
      <c r="C112" s="3"/>
    </row>
    <row r="113" spans="1:3" ht="12.75">
      <c r="A113" s="6" t="s">
        <v>128</v>
      </c>
      <c r="B113" s="6">
        <v>9</v>
      </c>
      <c r="C113" s="6">
        <v>10</v>
      </c>
    </row>
    <row r="114" spans="1:3" ht="12.75">
      <c r="A114" s="4"/>
      <c r="B114" s="3"/>
      <c r="C114" s="4"/>
    </row>
    <row r="115" spans="1:3" ht="12.75">
      <c r="A115" s="6" t="s">
        <v>129</v>
      </c>
      <c r="B115" s="6">
        <v>6</v>
      </c>
      <c r="C115" s="6">
        <v>5</v>
      </c>
    </row>
    <row r="116" spans="1:3" ht="12.75">
      <c r="A116" s="4"/>
      <c r="B116" s="3"/>
      <c r="C116" s="3"/>
    </row>
    <row r="117" spans="1:3" ht="12.75">
      <c r="A117" s="6" t="s">
        <v>130</v>
      </c>
      <c r="B117" s="6">
        <v>8</v>
      </c>
      <c r="C117" s="6">
        <v>5</v>
      </c>
    </row>
    <row r="118" spans="1:3" ht="12.75">
      <c r="A118" s="4"/>
      <c r="B118" s="3"/>
      <c r="C118" s="3"/>
    </row>
    <row r="119" spans="1:3" ht="12.75">
      <c r="A119" s="6" t="s">
        <v>131</v>
      </c>
      <c r="B119" s="6">
        <v>4</v>
      </c>
      <c r="C119" s="6">
        <v>4</v>
      </c>
    </row>
    <row r="120" spans="1:3" ht="12.75">
      <c r="A120" s="4"/>
      <c r="B120" s="3"/>
      <c r="C120" s="3"/>
    </row>
    <row r="121" spans="1:3" ht="12.75">
      <c r="A121" s="6" t="s">
        <v>11</v>
      </c>
      <c r="B121" s="6">
        <v>8</v>
      </c>
      <c r="C121" s="6">
        <v>10</v>
      </c>
    </row>
    <row r="122" spans="1:3" ht="12.75">
      <c r="A122" s="4"/>
      <c r="B122" s="3"/>
      <c r="C122" s="3"/>
    </row>
    <row r="123" spans="1:3" ht="12.75">
      <c r="A123" s="6" t="s">
        <v>132</v>
      </c>
      <c r="B123" s="6">
        <v>2</v>
      </c>
      <c r="C123" s="6">
        <v>3</v>
      </c>
    </row>
    <row r="124" spans="1:3" ht="12.75">
      <c r="A124" s="4"/>
      <c r="B124" s="3"/>
      <c r="C124" s="3"/>
    </row>
    <row r="125" spans="1:3" ht="12.75">
      <c r="A125" s="6" t="s">
        <v>133</v>
      </c>
      <c r="B125" s="6">
        <v>22</v>
      </c>
      <c r="C125" s="6">
        <v>21</v>
      </c>
    </row>
    <row r="126" spans="1:3" ht="12.75">
      <c r="A126" s="4"/>
      <c r="B126" s="3"/>
      <c r="C126" s="3"/>
    </row>
    <row r="127" spans="1:3" ht="12.75">
      <c r="A127" s="6" t="s">
        <v>134</v>
      </c>
      <c r="B127" s="6">
        <v>15</v>
      </c>
      <c r="C127" s="6">
        <v>14</v>
      </c>
    </row>
    <row r="128" spans="1:3" ht="12.75">
      <c r="A128" s="4"/>
      <c r="B128" s="3"/>
      <c r="C128" s="3"/>
    </row>
    <row r="129" spans="1:3" ht="12.75">
      <c r="A129" s="6" t="s">
        <v>135</v>
      </c>
      <c r="B129" s="6">
        <v>5</v>
      </c>
      <c r="C129" s="6">
        <v>4</v>
      </c>
    </row>
    <row r="130" spans="1:3" ht="12.75">
      <c r="A130" s="4"/>
      <c r="B130" s="3"/>
      <c r="C130" s="3"/>
    </row>
    <row r="131" spans="1:3" ht="12.75">
      <c r="A131" s="6" t="s">
        <v>33</v>
      </c>
      <c r="B131" s="6">
        <v>29</v>
      </c>
      <c r="C131" s="6">
        <v>27</v>
      </c>
    </row>
    <row r="132" spans="1:3" ht="12.75">
      <c r="A132" s="4"/>
      <c r="B132" s="3"/>
      <c r="C132" s="3"/>
    </row>
    <row r="133" spans="1:3" ht="12.75">
      <c r="A133" s="6" t="s">
        <v>34</v>
      </c>
      <c r="B133" s="6">
        <v>24</v>
      </c>
      <c r="C133" s="6">
        <v>20</v>
      </c>
    </row>
    <row r="134" spans="1:3" ht="12.75">
      <c r="A134" s="4"/>
      <c r="B134" s="3"/>
      <c r="C134" s="4"/>
    </row>
    <row r="135" spans="1:3" ht="12.75">
      <c r="A135" s="6" t="s">
        <v>107</v>
      </c>
      <c r="B135" s="6">
        <v>1</v>
      </c>
      <c r="C135" s="6" t="s">
        <v>47</v>
      </c>
    </row>
    <row r="136" spans="1:3" ht="12.75">
      <c r="A136" s="4"/>
      <c r="B136" s="3"/>
      <c r="C136" s="3"/>
    </row>
    <row r="137" spans="1:3" ht="12.75">
      <c r="A137" s="6" t="s">
        <v>136</v>
      </c>
      <c r="B137" s="6">
        <v>27</v>
      </c>
      <c r="C137" s="6">
        <v>29</v>
      </c>
    </row>
    <row r="138" spans="1:3" ht="12.75">
      <c r="A138" s="4"/>
      <c r="B138" s="3"/>
      <c r="C138" s="3"/>
    </row>
    <row r="139" spans="1:3" ht="12.75">
      <c r="A139" s="6" t="s">
        <v>137</v>
      </c>
      <c r="B139" s="6">
        <v>3</v>
      </c>
      <c r="C139" s="6">
        <v>1</v>
      </c>
    </row>
    <row r="140" spans="1:3" ht="12.75">
      <c r="A140" s="4"/>
      <c r="B140" s="3"/>
      <c r="C140" s="3"/>
    </row>
    <row r="141" spans="1:3" ht="12.75">
      <c r="A141" s="4" t="s">
        <v>138</v>
      </c>
      <c r="B141" s="32">
        <v>4</v>
      </c>
      <c r="C141" s="32">
        <v>4</v>
      </c>
    </row>
    <row r="142" spans="1:3" ht="12.75">
      <c r="A142" s="25"/>
      <c r="B142" s="26"/>
      <c r="C142" s="26"/>
    </row>
    <row r="143" spans="1:3" ht="12.75">
      <c r="A143" s="27" t="s">
        <v>139</v>
      </c>
      <c r="B143" s="27">
        <f>SUM(B51:B141)</f>
        <v>1223</v>
      </c>
      <c r="C143" s="27">
        <f>SUM(C51:C141)</f>
        <v>1175</v>
      </c>
    </row>
    <row r="144" spans="1:3" ht="12.75">
      <c r="A144" s="33"/>
      <c r="B144" s="34"/>
      <c r="C144" s="34"/>
    </row>
    <row r="145" spans="1:3" ht="12.75">
      <c r="A145" s="16" t="s">
        <v>140</v>
      </c>
      <c r="B145" s="16">
        <f>SUM(B15,B39,B47,B143)</f>
        <v>1452.5</v>
      </c>
      <c r="C145" s="16">
        <f>SUM(C15,C39,C47,C143)</f>
        <v>1449</v>
      </c>
    </row>
    <row r="147" spans="1:2" ht="12.75">
      <c r="A147" s="35" t="s">
        <v>141</v>
      </c>
      <c r="B147" s="36">
        <f>SUM(B145*1.425+C145*1.8)</f>
        <v>4678.012500000001</v>
      </c>
    </row>
    <row r="153" spans="2:3" ht="12.75">
      <c r="B153" s="37"/>
      <c r="C153" s="37"/>
    </row>
    <row r="154" spans="2:3" ht="12.75">
      <c r="B154" s="37"/>
      <c r="C154" s="37"/>
    </row>
    <row r="155" spans="2:3" ht="12.75">
      <c r="B155" s="37"/>
      <c r="C155" s="38"/>
    </row>
  </sheetData>
  <sheetProtection selectLockedCells="1" selectUnlockedCells="1"/>
  <mergeCells count="3">
    <mergeCell ref="A1:C1"/>
    <mergeCell ref="E1:H1"/>
    <mergeCell ref="B3:C3"/>
  </mergeCells>
  <printOptions/>
  <pageMargins left="0.7875" right="0.7875" top="1.025" bottom="1.025" header="0.7875" footer="0.7875"/>
  <pageSetup horizontalDpi="600" verticalDpi="600" orientation="landscape" paperSize="8" r:id="rId1"/>
  <headerFooter alignWithMargins="0">
    <oddHeader>&amp;C&amp;A</oddHead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B32" sqref="B32"/>
    </sheetView>
  </sheetViews>
  <sheetFormatPr defaultColWidth="11.421875" defaultRowHeight="12.75"/>
  <cols>
    <col min="1" max="1" width="32.421875" style="0" customWidth="1"/>
    <col min="2" max="3" width="17.00390625" style="0" customWidth="1"/>
    <col min="4" max="4" width="15.00390625" style="0" customWidth="1"/>
    <col min="5" max="16384" width="11.57421875" style="0" customWidth="1"/>
  </cols>
  <sheetData>
    <row r="1" ht="15.75">
      <c r="A1" s="71" t="s">
        <v>273</v>
      </c>
    </row>
    <row r="3" spans="1:3" ht="12.75">
      <c r="A3" s="21" t="s">
        <v>147</v>
      </c>
      <c r="B3" s="117" t="s">
        <v>148</v>
      </c>
      <c r="C3" s="117"/>
    </row>
    <row r="4" spans="1:3" ht="12.75">
      <c r="A4" s="58"/>
      <c r="B4" s="58"/>
      <c r="C4" s="58"/>
    </row>
    <row r="5" spans="1:3" ht="12.75">
      <c r="A5" s="16" t="s">
        <v>64</v>
      </c>
      <c r="B5" s="24" t="s">
        <v>65</v>
      </c>
      <c r="C5" s="24" t="s">
        <v>66</v>
      </c>
    </row>
    <row r="6" spans="1:3" ht="12.75">
      <c r="A6" s="4"/>
      <c r="B6" s="3"/>
      <c r="C6" s="4"/>
    </row>
    <row r="7" spans="1:3" ht="12.75">
      <c r="A7" s="6" t="s">
        <v>274</v>
      </c>
      <c r="B7" s="6">
        <v>74</v>
      </c>
      <c r="C7" s="6">
        <v>42</v>
      </c>
    </row>
    <row r="8" spans="1:3" ht="12.75">
      <c r="A8" s="4"/>
      <c r="B8" s="3"/>
      <c r="C8" s="4"/>
    </row>
    <row r="9" spans="1:3" ht="12.75">
      <c r="A9" s="6" t="s">
        <v>275</v>
      </c>
      <c r="B9" s="6">
        <v>96</v>
      </c>
      <c r="C9" s="6">
        <v>129</v>
      </c>
    </row>
    <row r="10" spans="1:3" ht="12.75">
      <c r="A10" s="4"/>
      <c r="B10" s="3"/>
      <c r="C10" s="4"/>
    </row>
    <row r="11" spans="1:3" ht="12.75">
      <c r="A11" s="6" t="s">
        <v>276</v>
      </c>
      <c r="B11" s="6">
        <v>109</v>
      </c>
      <c r="C11" s="6">
        <v>149</v>
      </c>
    </row>
    <row r="12" spans="1:10" ht="12.75">
      <c r="A12" s="59"/>
      <c r="B12" s="58"/>
      <c r="C12" s="59"/>
      <c r="J12" s="1"/>
    </row>
    <row r="13" spans="1:3" ht="12.75">
      <c r="A13" s="16" t="s">
        <v>75</v>
      </c>
      <c r="B13" s="24" t="s">
        <v>65</v>
      </c>
      <c r="C13" s="24" t="s">
        <v>66</v>
      </c>
    </row>
    <row r="14" spans="1:3" ht="12.75">
      <c r="A14" s="4"/>
      <c r="B14" s="3"/>
      <c r="C14" s="4"/>
    </row>
    <row r="15" spans="1:3" ht="12.75">
      <c r="A15" s="6" t="s">
        <v>277</v>
      </c>
      <c r="B15" s="6">
        <v>43</v>
      </c>
      <c r="C15" s="6">
        <v>33</v>
      </c>
    </row>
    <row r="16" spans="1:3" ht="12.75">
      <c r="A16" s="4"/>
      <c r="B16" s="3"/>
      <c r="C16" s="4"/>
    </row>
    <row r="17" spans="1:3" ht="12.75">
      <c r="A17" s="6" t="s">
        <v>278</v>
      </c>
      <c r="B17" s="6">
        <v>44</v>
      </c>
      <c r="C17" s="6">
        <v>52</v>
      </c>
    </row>
    <row r="18" spans="1:3" ht="12.75">
      <c r="A18" s="4"/>
      <c r="B18" s="3"/>
      <c r="C18" s="3"/>
    </row>
    <row r="19" spans="1:3" ht="12.75">
      <c r="A19" s="6" t="s">
        <v>279</v>
      </c>
      <c r="B19" s="6">
        <v>32</v>
      </c>
      <c r="C19" s="6">
        <v>38</v>
      </c>
    </row>
    <row r="20" spans="1:3" ht="12.75">
      <c r="A20" s="4"/>
      <c r="B20" s="3"/>
      <c r="C20" s="4"/>
    </row>
    <row r="21" spans="1:3" ht="12.75">
      <c r="A21" s="6" t="s">
        <v>280</v>
      </c>
      <c r="B21" s="6">
        <v>11</v>
      </c>
      <c r="C21" s="6">
        <v>12</v>
      </c>
    </row>
    <row r="22" spans="1:3" ht="12.75">
      <c r="A22" s="59"/>
      <c r="B22" s="58"/>
      <c r="C22" s="59"/>
    </row>
    <row r="23" spans="1:3" ht="12.75">
      <c r="A23" s="16" t="s">
        <v>239</v>
      </c>
      <c r="B23" s="24" t="s">
        <v>65</v>
      </c>
      <c r="C23" s="24" t="s">
        <v>66</v>
      </c>
    </row>
    <row r="24" spans="1:3" ht="12.75">
      <c r="A24" s="4"/>
      <c r="B24" s="3"/>
      <c r="C24" s="4"/>
    </row>
    <row r="25" spans="1:3" ht="12.75">
      <c r="A25" s="6" t="s">
        <v>281</v>
      </c>
      <c r="B25" s="6">
        <v>2</v>
      </c>
      <c r="C25" s="6" t="s">
        <v>47</v>
      </c>
    </row>
    <row r="26" spans="1:3" ht="12.75">
      <c r="A26" s="72"/>
      <c r="B26" s="42"/>
      <c r="C26" s="72"/>
    </row>
    <row r="27" spans="1:4" ht="12.75">
      <c r="A27" s="27" t="s">
        <v>160</v>
      </c>
      <c r="B27" s="27">
        <f>SUM(B7,B9,B11/2,B15,B17,B19/2,B21/2,B25)</f>
        <v>335</v>
      </c>
      <c r="C27" s="27">
        <f>SUM(C7,C9,C11/2,C15,C17,C19/2,C21/2)</f>
        <v>355.5</v>
      </c>
      <c r="D27" s="1"/>
    </row>
    <row r="28" ht="12.75">
      <c r="A28" s="28"/>
    </row>
    <row r="29" spans="1:4" ht="12.75">
      <c r="A29" s="62" t="s">
        <v>161</v>
      </c>
      <c r="B29" s="63">
        <v>0</v>
      </c>
      <c r="C29" s="38"/>
      <c r="D29" s="1"/>
    </row>
    <row r="30" spans="1:2" ht="12.75">
      <c r="A30" s="64" t="s">
        <v>162</v>
      </c>
      <c r="B30" s="7">
        <f>IF(C27=0,IF(B27*3.225&lt;=300,300,B27*3.225),IF(B27*1.425+C27*1.8&lt;=300,300,B27*1.425+C27*1.8))+B29</f>
        <v>1117.275</v>
      </c>
    </row>
    <row r="31" spans="1:4" ht="12.75">
      <c r="A31" s="65" t="str">
        <f>"Bisherige Einnahmen ("&amp;TEXT(Übersicht!F1,"TT.MM.JJJJ")&amp;"):"</f>
        <v>Bisherige Einnahmen (21.03.2014):</v>
      </c>
      <c r="B31" s="82">
        <v>0</v>
      </c>
      <c r="D31" s="1"/>
    </row>
    <row r="32" spans="1:2" ht="12.75">
      <c r="A32" s="67" t="str">
        <f>"Bisherige Ausgaben ("&amp;TEXT(Übersicht!F1,"TT.MM.JJJJ")&amp;"):"</f>
        <v>Bisherige Ausgaben (21.03.2014):</v>
      </c>
      <c r="B32" s="68">
        <v>429.97</v>
      </c>
    </row>
    <row r="33" spans="1:2" ht="12.75">
      <c r="A33" s="49" t="s">
        <v>163</v>
      </c>
      <c r="B33" s="50">
        <f>SUM(B30+B31-B32)</f>
        <v>687.3050000000001</v>
      </c>
    </row>
    <row r="34" ht="12.75">
      <c r="A34" s="28"/>
    </row>
    <row r="35" spans="1:3" ht="12.75">
      <c r="A35" s="51" t="s">
        <v>142</v>
      </c>
      <c r="B35" s="52"/>
      <c r="C35" s="52"/>
    </row>
    <row r="36" spans="1:3" ht="12.75">
      <c r="A36" s="52"/>
      <c r="B36" s="41"/>
      <c r="C36" s="52"/>
    </row>
    <row r="37" spans="1:3" ht="12.75">
      <c r="A37" s="53" t="s">
        <v>164</v>
      </c>
      <c r="B37" s="37"/>
      <c r="C37" s="53"/>
    </row>
    <row r="38" spans="1:3" ht="12.75">
      <c r="A38" s="54" t="s">
        <v>165</v>
      </c>
      <c r="B38" s="52"/>
      <c r="C38" s="52"/>
    </row>
  </sheetData>
  <sheetProtection selectLockedCells="1" selectUnlockedCells="1"/>
  <mergeCells count="1">
    <mergeCell ref="B3:C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A28" sqref="A28"/>
    </sheetView>
  </sheetViews>
  <sheetFormatPr defaultColWidth="11.421875" defaultRowHeight="12.75"/>
  <cols>
    <col min="1" max="1" width="29.140625" style="0" customWidth="1"/>
    <col min="2" max="3" width="17.00390625" style="0" customWidth="1"/>
    <col min="4" max="4" width="15.00390625" style="0" customWidth="1"/>
    <col min="5" max="16384" width="11.57421875" style="0" customWidth="1"/>
  </cols>
  <sheetData>
    <row r="1" ht="15.75">
      <c r="A1" s="71" t="s">
        <v>282</v>
      </c>
    </row>
    <row r="3" spans="1:3" ht="12.75">
      <c r="A3" s="21" t="s">
        <v>147</v>
      </c>
      <c r="B3" s="117" t="s">
        <v>148</v>
      </c>
      <c r="C3" s="117"/>
    </row>
    <row r="4" spans="1:3" ht="12.75">
      <c r="A4" s="58"/>
      <c r="B4" s="58"/>
      <c r="C4" s="58"/>
    </row>
    <row r="5" spans="1:3" ht="12.75">
      <c r="A5" s="16" t="s">
        <v>64</v>
      </c>
      <c r="B5" s="24" t="s">
        <v>65</v>
      </c>
      <c r="C5" s="24" t="s">
        <v>66</v>
      </c>
    </row>
    <row r="6" spans="1:3" ht="12.75">
      <c r="A6" s="4"/>
      <c r="B6" s="3"/>
      <c r="C6" s="4"/>
    </row>
    <row r="7" spans="1:3" ht="12.75">
      <c r="A7" s="6" t="s">
        <v>283</v>
      </c>
      <c r="B7" s="6">
        <v>23</v>
      </c>
      <c r="C7" s="6">
        <v>21</v>
      </c>
    </row>
    <row r="8" spans="1:3" ht="12.75">
      <c r="A8" s="4"/>
      <c r="B8" s="3"/>
      <c r="C8" s="4"/>
    </row>
    <row r="9" spans="1:3" ht="12.75">
      <c r="A9" s="6" t="s">
        <v>284</v>
      </c>
      <c r="B9" s="6">
        <v>33</v>
      </c>
      <c r="C9" s="6">
        <v>53</v>
      </c>
    </row>
    <row r="10" spans="1:3" ht="12.75">
      <c r="A10" s="59"/>
      <c r="B10" s="58"/>
      <c r="C10" s="59"/>
    </row>
    <row r="11" spans="1:3" ht="12.75">
      <c r="A11" s="16" t="s">
        <v>75</v>
      </c>
      <c r="B11" s="24" t="s">
        <v>65</v>
      </c>
      <c r="C11" s="24" t="s">
        <v>66</v>
      </c>
    </row>
    <row r="12" spans="1:3" ht="12.75">
      <c r="A12" s="4"/>
      <c r="B12" s="3"/>
      <c r="C12" s="4"/>
    </row>
    <row r="13" spans="1:3" ht="12.75">
      <c r="A13" s="6" t="s">
        <v>285</v>
      </c>
      <c r="B13" s="6">
        <v>33</v>
      </c>
      <c r="C13" s="6">
        <v>29</v>
      </c>
    </row>
    <row r="14" spans="1:3" ht="12.75">
      <c r="A14" s="4"/>
      <c r="B14" s="3"/>
      <c r="C14" s="4"/>
    </row>
    <row r="15" spans="1:3" ht="12.75">
      <c r="A15" s="6" t="s">
        <v>286</v>
      </c>
      <c r="B15" s="6" t="s">
        <v>47</v>
      </c>
      <c r="C15" s="6">
        <v>5</v>
      </c>
    </row>
    <row r="16" spans="1:3" ht="12.75">
      <c r="A16" s="4"/>
      <c r="B16" s="3"/>
      <c r="C16" s="4"/>
    </row>
    <row r="17" spans="1:3" ht="12.75">
      <c r="A17" s="6" t="s">
        <v>287</v>
      </c>
      <c r="B17" s="6">
        <v>55</v>
      </c>
      <c r="C17" s="6">
        <v>61</v>
      </c>
    </row>
    <row r="18" spans="1:3" ht="12.75">
      <c r="A18" s="59"/>
      <c r="B18" s="58"/>
      <c r="C18" s="59"/>
    </row>
    <row r="19" spans="1:3" ht="12.75">
      <c r="A19" s="16" t="s">
        <v>239</v>
      </c>
      <c r="B19" s="24" t="s">
        <v>65</v>
      </c>
      <c r="C19" s="24" t="s">
        <v>66</v>
      </c>
    </row>
    <row r="20" spans="1:3" ht="12.75">
      <c r="A20" s="4"/>
      <c r="B20" s="3"/>
      <c r="C20" s="4"/>
    </row>
    <row r="21" spans="1:3" ht="12.75">
      <c r="A21" s="6" t="s">
        <v>288</v>
      </c>
      <c r="B21" s="6">
        <v>1</v>
      </c>
      <c r="C21" s="6" t="s">
        <v>47</v>
      </c>
    </row>
    <row r="22" spans="1:3" ht="12.75">
      <c r="A22" s="72"/>
      <c r="B22" s="42"/>
      <c r="C22" s="42"/>
    </row>
    <row r="23" spans="1:4" ht="12.75">
      <c r="A23" s="27" t="s">
        <v>160</v>
      </c>
      <c r="B23" s="27">
        <f>SUM(B7:B17,B21)</f>
        <v>145</v>
      </c>
      <c r="C23" s="27">
        <f>SUM(C7,C9,C13,C15,C17)</f>
        <v>169</v>
      </c>
      <c r="D23" s="81"/>
    </row>
    <row r="24" spans="1:4" ht="12.75">
      <c r="A24" s="28"/>
      <c r="B24" s="28"/>
      <c r="C24" s="28"/>
      <c r="D24" s="28"/>
    </row>
    <row r="25" spans="1:4" ht="12.75">
      <c r="A25" s="62" t="s">
        <v>161</v>
      </c>
      <c r="B25" s="63">
        <v>0</v>
      </c>
      <c r="C25" s="81"/>
      <c r="D25" s="81"/>
    </row>
    <row r="26" spans="1:3" ht="12.75">
      <c r="A26" s="64" t="s">
        <v>162</v>
      </c>
      <c r="B26" s="7">
        <f>IF(C23=0,IF(B23*3.225&lt;=300,300,B23*3.225),IF(B23*1.425+C23*1.8&lt;=300,300,B23*1.425+C23*1.8))+B25</f>
        <v>510.825</v>
      </c>
      <c r="C26" s="28"/>
    </row>
    <row r="27" spans="1:3" ht="12.75">
      <c r="A27" s="65" t="str">
        <f>"Bisherige Einnahmen ("&amp;TEXT(Übersicht!F1,"TT.MM.JJJJ")&amp;"):"</f>
        <v>Bisherige Einnahmen (21.03.2014):</v>
      </c>
      <c r="B27" s="66">
        <v>0</v>
      </c>
      <c r="C27" s="28"/>
    </row>
    <row r="28" spans="1:3" ht="12.75">
      <c r="A28" s="67" t="str">
        <f>"Bisherige Ausgaben ("&amp;TEXT(Übersicht!F1,"TT.MM.JJJJ")&amp;"):"</f>
        <v>Bisherige Ausgaben (21.03.2014):</v>
      </c>
      <c r="B28" s="74">
        <v>0</v>
      </c>
      <c r="C28" s="28"/>
    </row>
    <row r="29" spans="1:3" ht="12.75">
      <c r="A29" s="49" t="s">
        <v>163</v>
      </c>
      <c r="B29" s="50">
        <f>SUM(B26+B27-B28)</f>
        <v>510.825</v>
      </c>
      <c r="C29" s="28"/>
    </row>
  </sheetData>
  <sheetProtection selectLockedCells="1" selectUnlockedCells="1"/>
  <mergeCells count="1">
    <mergeCell ref="B3:C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B38" sqref="B38"/>
    </sheetView>
  </sheetViews>
  <sheetFormatPr defaultColWidth="11.421875" defaultRowHeight="12.75"/>
  <cols>
    <col min="1" max="1" width="29.140625" style="0" customWidth="1"/>
    <col min="2" max="3" width="17.00390625" style="0" customWidth="1"/>
    <col min="4" max="4" width="15.00390625" style="0" customWidth="1"/>
    <col min="5" max="16384" width="11.57421875" style="0" customWidth="1"/>
  </cols>
  <sheetData>
    <row r="1" ht="15.75">
      <c r="A1" s="71" t="s">
        <v>289</v>
      </c>
    </row>
    <row r="3" spans="1:3" ht="12.75">
      <c r="A3" s="21" t="s">
        <v>147</v>
      </c>
      <c r="B3" s="117" t="s">
        <v>148</v>
      </c>
      <c r="C3" s="117"/>
    </row>
    <row r="4" spans="1:3" ht="12.75">
      <c r="A4" s="58"/>
      <c r="B4" s="58"/>
      <c r="C4" s="58"/>
    </row>
    <row r="5" spans="1:3" ht="12.75">
      <c r="A5" s="16" t="s">
        <v>64</v>
      </c>
      <c r="B5" s="24" t="s">
        <v>65</v>
      </c>
      <c r="C5" s="24" t="s">
        <v>66</v>
      </c>
    </row>
    <row r="6" spans="1:3" ht="12.75">
      <c r="A6" s="4"/>
      <c r="B6" s="3"/>
      <c r="C6" s="4"/>
    </row>
    <row r="7" spans="1:3" ht="12.75">
      <c r="A7" s="6" t="s">
        <v>290</v>
      </c>
      <c r="B7" s="6">
        <v>58</v>
      </c>
      <c r="C7" s="6">
        <v>38</v>
      </c>
    </row>
    <row r="8" spans="1:3" ht="12.75">
      <c r="A8" s="4"/>
      <c r="B8" s="4"/>
      <c r="C8" s="4"/>
    </row>
    <row r="9" spans="1:3" ht="12.75">
      <c r="A9" s="6" t="s">
        <v>291</v>
      </c>
      <c r="B9" s="6">
        <v>176</v>
      </c>
      <c r="C9" s="6">
        <v>186</v>
      </c>
    </row>
    <row r="10" spans="1:3" ht="12.75">
      <c r="A10" s="4"/>
      <c r="B10" s="4"/>
      <c r="C10" s="4"/>
    </row>
    <row r="11" spans="1:3" ht="12.75">
      <c r="A11" s="6" t="s">
        <v>292</v>
      </c>
      <c r="B11" s="6">
        <v>146</v>
      </c>
      <c r="C11" s="6">
        <v>172</v>
      </c>
    </row>
    <row r="12" spans="1:3" ht="12.75">
      <c r="A12" s="4"/>
      <c r="B12" s="4"/>
      <c r="C12" s="4"/>
    </row>
    <row r="13" spans="1:3" ht="12.75">
      <c r="A13" s="6" t="s">
        <v>117</v>
      </c>
      <c r="B13" s="6">
        <v>101</v>
      </c>
      <c r="C13" s="6">
        <v>97</v>
      </c>
    </row>
    <row r="14" spans="1:3" ht="12.75">
      <c r="A14" s="59"/>
      <c r="B14" s="59"/>
      <c r="C14" s="59"/>
    </row>
    <row r="15" spans="1:3" ht="12.75">
      <c r="A15" s="16" t="s">
        <v>75</v>
      </c>
      <c r="B15" s="24" t="s">
        <v>65</v>
      </c>
      <c r="C15" s="24" t="s">
        <v>66</v>
      </c>
    </row>
    <row r="16" spans="1:3" ht="12.75">
      <c r="A16" s="4"/>
      <c r="B16" s="4"/>
      <c r="C16" s="4"/>
    </row>
    <row r="17" spans="1:3" ht="12.75">
      <c r="A17" s="6" t="s">
        <v>25</v>
      </c>
      <c r="B17" s="6">
        <v>28</v>
      </c>
      <c r="C17" s="6">
        <v>45</v>
      </c>
    </row>
    <row r="18" spans="1:3" ht="12.75">
      <c r="A18" s="4"/>
      <c r="B18" s="4"/>
      <c r="C18" s="4"/>
    </row>
    <row r="19" spans="1:3" ht="12.75">
      <c r="A19" s="6" t="s">
        <v>293</v>
      </c>
      <c r="B19" s="6">
        <v>25</v>
      </c>
      <c r="C19" s="6">
        <v>34</v>
      </c>
    </row>
    <row r="20" spans="1:3" ht="12.75">
      <c r="A20" s="4"/>
      <c r="B20" s="4"/>
      <c r="C20" s="4"/>
    </row>
    <row r="21" spans="1:3" ht="12.75">
      <c r="A21" s="6" t="s">
        <v>294</v>
      </c>
      <c r="B21" s="6">
        <v>21</v>
      </c>
      <c r="C21" s="6">
        <v>30</v>
      </c>
    </row>
    <row r="22" spans="1:3" ht="12.75">
      <c r="A22" s="4"/>
      <c r="B22" s="4"/>
      <c r="C22" s="4"/>
    </row>
    <row r="23" spans="1:3" ht="12.75">
      <c r="A23" s="6" t="s">
        <v>295</v>
      </c>
      <c r="B23" s="6">
        <v>13</v>
      </c>
      <c r="C23" s="6">
        <v>12</v>
      </c>
    </row>
    <row r="24" spans="1:3" ht="12.75">
      <c r="A24" s="4"/>
      <c r="B24" s="4"/>
      <c r="C24" s="4"/>
    </row>
    <row r="25" spans="1:3" ht="12.75">
      <c r="A25" s="6" t="s">
        <v>117</v>
      </c>
      <c r="B25" s="6">
        <v>24</v>
      </c>
      <c r="C25" s="6">
        <v>28</v>
      </c>
    </row>
    <row r="26" spans="1:3" ht="12.75">
      <c r="A26" s="59"/>
      <c r="B26" s="59"/>
      <c r="C26" s="59"/>
    </row>
    <row r="27" spans="1:3" ht="12.75">
      <c r="A27" s="16" t="s">
        <v>296</v>
      </c>
      <c r="B27" s="24" t="s">
        <v>65</v>
      </c>
      <c r="C27" s="24" t="s">
        <v>66</v>
      </c>
    </row>
    <row r="28" spans="1:3" ht="12.75">
      <c r="A28" s="4"/>
      <c r="B28" s="4"/>
      <c r="C28" s="4"/>
    </row>
    <row r="29" spans="1:6" ht="15">
      <c r="A29" s="6" t="s">
        <v>25</v>
      </c>
      <c r="B29" s="6">
        <v>56</v>
      </c>
      <c r="C29" s="6">
        <v>40</v>
      </c>
      <c r="F29" s="83"/>
    </row>
    <row r="30" spans="1:3" ht="12.75">
      <c r="A30" s="4"/>
      <c r="B30" s="4"/>
      <c r="C30" s="4"/>
    </row>
    <row r="31" spans="1:3" ht="12.75">
      <c r="A31" s="6" t="s">
        <v>117</v>
      </c>
      <c r="B31" s="6">
        <v>23</v>
      </c>
      <c r="C31" s="6">
        <v>12</v>
      </c>
    </row>
    <row r="32" spans="1:3" ht="12.75">
      <c r="A32" s="72"/>
      <c r="B32" s="42"/>
      <c r="C32" s="42"/>
    </row>
    <row r="33" spans="1:3" ht="12.75">
      <c r="A33" s="27" t="s">
        <v>160</v>
      </c>
      <c r="B33" s="27">
        <f>SUM(B7:B31)</f>
        <v>671</v>
      </c>
      <c r="C33" s="27">
        <f>SUM(C7:C31)</f>
        <v>694</v>
      </c>
    </row>
    <row r="34" spans="1:3" ht="12.75">
      <c r="A34" s="41"/>
      <c r="B34" s="41"/>
      <c r="C34" s="41"/>
    </row>
    <row r="35" spans="1:3" ht="12.75">
      <c r="A35" s="62" t="s">
        <v>161</v>
      </c>
      <c r="B35" s="84">
        <v>0</v>
      </c>
      <c r="C35" s="41"/>
    </row>
    <row r="36" spans="1:3" ht="12.75">
      <c r="A36" s="64" t="s">
        <v>162</v>
      </c>
      <c r="B36" s="7">
        <f>IF(C33=0,MAX(B33*3.225,300),MAX(B33*1.425+C33*1.8,300))+B35</f>
        <v>2205.375</v>
      </c>
      <c r="C36" s="41"/>
    </row>
    <row r="37" spans="1:3" ht="12.75">
      <c r="A37" s="65" t="str">
        <f>"Bisherige Einnahmen ("&amp;TEXT(Übersicht!F1,"TT.MM.JJJJ")&amp;"):"</f>
        <v>Bisherige Einnahmen (21.03.2014):</v>
      </c>
      <c r="B37" s="82">
        <v>0</v>
      </c>
      <c r="C37" s="41"/>
    </row>
    <row r="38" spans="1:3" ht="12.75">
      <c r="A38" s="67" t="str">
        <f>"Bisherige Ausgaben ("&amp;TEXT(Übersicht!F1,"TT.MM.JJJJ")&amp;"):"</f>
        <v>Bisherige Ausgaben (21.03.2014):</v>
      </c>
      <c r="B38" s="68">
        <v>1629.68</v>
      </c>
      <c r="C38" s="41"/>
    </row>
    <row r="39" spans="1:3" ht="12.75">
      <c r="A39" s="49" t="s">
        <v>163</v>
      </c>
      <c r="B39" s="50">
        <f>SUM(B36+B37-B38)</f>
        <v>575.6949999999999</v>
      </c>
      <c r="C39" s="41"/>
    </row>
    <row r="41" spans="1:3" ht="12.75">
      <c r="A41" s="51" t="s">
        <v>142</v>
      </c>
      <c r="B41" s="52"/>
      <c r="C41" s="52"/>
    </row>
    <row r="42" spans="1:3" ht="12.75">
      <c r="A42" s="52"/>
      <c r="B42" s="41"/>
      <c r="C42" s="52"/>
    </row>
    <row r="43" spans="1:3" ht="12.75">
      <c r="A43" s="53" t="s">
        <v>164</v>
      </c>
      <c r="B43" s="37"/>
      <c r="C43" s="53"/>
    </row>
    <row r="44" spans="1:3" ht="12.75">
      <c r="A44" s="54" t="s">
        <v>165</v>
      </c>
      <c r="B44" s="52"/>
      <c r="C44" s="52"/>
    </row>
  </sheetData>
  <sheetProtection selectLockedCells="1" selectUnlockedCells="1"/>
  <mergeCells count="1">
    <mergeCell ref="B3:C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B18" sqref="B18"/>
    </sheetView>
  </sheetViews>
  <sheetFormatPr defaultColWidth="11.421875" defaultRowHeight="12.75"/>
  <cols>
    <col min="1" max="1" width="29.140625" style="0" customWidth="1"/>
    <col min="2" max="2" width="17.00390625" style="0" customWidth="1"/>
    <col min="3" max="3" width="17.140625" style="0" customWidth="1"/>
    <col min="4" max="4" width="15.00390625" style="0" customWidth="1"/>
    <col min="5" max="16384" width="11.57421875" style="0" customWidth="1"/>
  </cols>
  <sheetData>
    <row r="1" spans="1:3" ht="15.75">
      <c r="A1" s="120" t="s">
        <v>297</v>
      </c>
      <c r="B1" s="120"/>
      <c r="C1" s="120"/>
    </row>
    <row r="3" spans="1:3" ht="12.75">
      <c r="A3" s="21" t="s">
        <v>147</v>
      </c>
      <c r="B3" s="117" t="s">
        <v>148</v>
      </c>
      <c r="C3" s="117"/>
    </row>
    <row r="4" spans="1:3" ht="12.75">
      <c r="A4" s="59"/>
      <c r="B4" s="58"/>
      <c r="C4" s="58"/>
    </row>
    <row r="5" spans="1:3" ht="12.75">
      <c r="A5" s="16" t="s">
        <v>64</v>
      </c>
      <c r="B5" s="24" t="s">
        <v>65</v>
      </c>
      <c r="C5" s="24" t="s">
        <v>66</v>
      </c>
    </row>
    <row r="6" spans="1:3" ht="12.75">
      <c r="A6" s="4"/>
      <c r="B6" s="3"/>
      <c r="C6" s="4"/>
    </row>
    <row r="7" spans="1:3" ht="12.75">
      <c r="A7" s="6" t="s">
        <v>298</v>
      </c>
      <c r="B7" s="6">
        <v>211</v>
      </c>
      <c r="C7" s="6">
        <v>281</v>
      </c>
    </row>
    <row r="8" spans="1:3" ht="12.75">
      <c r="A8" s="59"/>
      <c r="B8" s="58"/>
      <c r="C8" s="59"/>
    </row>
    <row r="9" spans="1:3" ht="12.75">
      <c r="A9" s="16" t="s">
        <v>75</v>
      </c>
      <c r="B9" s="24" t="s">
        <v>65</v>
      </c>
      <c r="C9" s="24" t="s">
        <v>66</v>
      </c>
    </row>
    <row r="10" spans="1:3" ht="12.75">
      <c r="A10" s="4"/>
      <c r="B10" s="3"/>
      <c r="C10" s="4"/>
    </row>
    <row r="11" spans="1:3" ht="12.75">
      <c r="A11" s="6" t="s">
        <v>299</v>
      </c>
      <c r="B11" s="6">
        <v>75</v>
      </c>
      <c r="C11" s="6">
        <v>88</v>
      </c>
    </row>
    <row r="12" spans="1:3" ht="12.75">
      <c r="A12" s="72"/>
      <c r="B12" s="42"/>
      <c r="C12" s="72"/>
    </row>
    <row r="13" spans="1:3" ht="12.75">
      <c r="A13" s="27" t="s">
        <v>160</v>
      </c>
      <c r="B13" s="27">
        <f>SUM(B7,B11)</f>
        <v>286</v>
      </c>
      <c r="C13" s="27">
        <f>SUM(C7,C11)</f>
        <v>369</v>
      </c>
    </row>
    <row r="14" ht="12.75">
      <c r="C14" s="1"/>
    </row>
    <row r="15" spans="1:3" ht="12.75">
      <c r="A15" s="62" t="s">
        <v>161</v>
      </c>
      <c r="B15" s="63">
        <v>441.845</v>
      </c>
      <c r="C15" s="1"/>
    </row>
    <row r="16" spans="1:2" ht="12.75">
      <c r="A16" s="64" t="s">
        <v>162</v>
      </c>
      <c r="B16" s="7">
        <f>IF(C13=0,IF(B13*3.225&lt;=300,300,B13*3.225),IF(B13*1.425+C13*1.8&lt;=300,300,B13*1.425+C13*1.8))+B15</f>
        <v>1513.595</v>
      </c>
    </row>
    <row r="17" spans="1:4" ht="12.75">
      <c r="A17" s="65" t="str">
        <f>"Bisherige Einnahmen ("&amp;TEXT(Übersicht!F1,"TT.MM.JJJJ")&amp;"):"</f>
        <v>Bisherige Einnahmen (21.03.2014):</v>
      </c>
      <c r="B17" s="66">
        <v>0</v>
      </c>
      <c r="D17" s="1"/>
    </row>
    <row r="18" spans="1:5" ht="12.75">
      <c r="A18" s="67" t="str">
        <f>"Bisherige Ausgaben ("&amp;TEXT(Übersicht!F1,"TT.MM.JJJJ")&amp;"):"</f>
        <v>Bisherige Ausgaben (21.03.2014):</v>
      </c>
      <c r="B18" s="74">
        <v>176.59</v>
      </c>
      <c r="E18" s="73"/>
    </row>
    <row r="19" spans="1:4" ht="12.75">
      <c r="A19" s="49" t="s">
        <v>163</v>
      </c>
      <c r="B19" s="50">
        <f>SUM(B16+B17-B18)</f>
        <v>1337.005</v>
      </c>
      <c r="D19" s="1"/>
    </row>
  </sheetData>
  <sheetProtection selectLockedCells="1" selectUnlockedCells="1"/>
  <mergeCells count="2">
    <mergeCell ref="A1:C1"/>
    <mergeCell ref="B3:C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B24" sqref="B24"/>
    </sheetView>
  </sheetViews>
  <sheetFormatPr defaultColWidth="11.421875" defaultRowHeight="12.75"/>
  <cols>
    <col min="1" max="1" width="29.140625" style="0" customWidth="1"/>
    <col min="2" max="3" width="17.00390625" style="0" customWidth="1"/>
    <col min="4" max="4" width="15.00390625" style="0" customWidth="1"/>
    <col min="5" max="16384" width="11.57421875" style="0" customWidth="1"/>
  </cols>
  <sheetData>
    <row r="1" spans="1:3" ht="15.75">
      <c r="A1" s="120" t="s">
        <v>300</v>
      </c>
      <c r="B1" s="120"/>
      <c r="C1" s="120"/>
    </row>
    <row r="3" spans="1:3" ht="12.75">
      <c r="A3" s="21" t="s">
        <v>147</v>
      </c>
      <c r="B3" s="117" t="s">
        <v>148</v>
      </c>
      <c r="C3" s="117"/>
    </row>
    <row r="4" spans="1:3" ht="12.75">
      <c r="A4" s="58"/>
      <c r="B4" s="58"/>
      <c r="C4" s="58"/>
    </row>
    <row r="5" spans="1:3" ht="12.75">
      <c r="A5" s="16" t="s">
        <v>64</v>
      </c>
      <c r="B5" s="24" t="s">
        <v>65</v>
      </c>
      <c r="C5" s="24" t="s">
        <v>66</v>
      </c>
    </row>
    <row r="6" spans="1:3" ht="12.75">
      <c r="A6" s="4"/>
      <c r="B6" s="3"/>
      <c r="C6" s="4"/>
    </row>
    <row r="7" spans="1:3" ht="12.75">
      <c r="A7" s="6" t="s">
        <v>301</v>
      </c>
      <c r="B7" s="6">
        <v>11</v>
      </c>
      <c r="C7" s="6">
        <v>43</v>
      </c>
    </row>
    <row r="8" spans="1:3" ht="12.75">
      <c r="A8" s="4"/>
      <c r="B8" s="3"/>
      <c r="C8" s="4"/>
    </row>
    <row r="9" spans="1:3" ht="12.75">
      <c r="A9" s="6" t="s">
        <v>302</v>
      </c>
      <c r="B9" s="6">
        <v>11</v>
      </c>
      <c r="C9" s="6">
        <v>14</v>
      </c>
    </row>
    <row r="10" spans="1:3" ht="12.75">
      <c r="A10" s="4"/>
      <c r="B10" s="3"/>
      <c r="C10" s="4"/>
    </row>
    <row r="11" spans="1:3" ht="12.75">
      <c r="A11" s="6" t="s">
        <v>303</v>
      </c>
      <c r="B11" s="6">
        <v>30</v>
      </c>
      <c r="C11" s="6">
        <v>40</v>
      </c>
    </row>
    <row r="12" spans="1:3" ht="12.75">
      <c r="A12" s="59"/>
      <c r="B12" s="58"/>
      <c r="C12" s="59"/>
    </row>
    <row r="13" spans="1:3" ht="12.75">
      <c r="A13" s="16" t="s">
        <v>75</v>
      </c>
      <c r="B13" s="24" t="s">
        <v>65</v>
      </c>
      <c r="C13" s="24" t="s">
        <v>66</v>
      </c>
    </row>
    <row r="14" spans="1:3" ht="12.75">
      <c r="A14" s="4"/>
      <c r="B14" s="3"/>
      <c r="C14" s="4"/>
    </row>
    <row r="15" spans="1:3" ht="12.75">
      <c r="A15" s="6" t="s">
        <v>304</v>
      </c>
      <c r="B15" s="6">
        <v>2</v>
      </c>
      <c r="C15" s="6">
        <v>1</v>
      </c>
    </row>
    <row r="16" spans="1:3" ht="12.75">
      <c r="A16" s="4"/>
      <c r="B16" s="3"/>
      <c r="C16" s="4"/>
    </row>
    <row r="17" spans="1:3" ht="12.75">
      <c r="A17" s="6" t="s">
        <v>305</v>
      </c>
      <c r="B17" s="6">
        <v>2</v>
      </c>
      <c r="C17" s="6"/>
    </row>
    <row r="18" spans="1:3" ht="12.75">
      <c r="A18" s="72"/>
      <c r="B18" s="42"/>
      <c r="C18" s="72"/>
    </row>
    <row r="19" spans="1:3" ht="12.75">
      <c r="A19" s="27" t="s">
        <v>160</v>
      </c>
      <c r="B19" s="27">
        <f>SUM(B7,B9,B11/2,B15/2,B17/2)</f>
        <v>39</v>
      </c>
      <c r="C19" s="27">
        <f>SUM(C7,C9,C11/2,C15/2,C17/2)</f>
        <v>77.5</v>
      </c>
    </row>
    <row r="20" ht="12.75">
      <c r="C20" s="1"/>
    </row>
    <row r="21" spans="1:3" ht="12.75">
      <c r="A21" s="62" t="s">
        <v>161</v>
      </c>
      <c r="B21" s="63">
        <v>0</v>
      </c>
      <c r="C21" s="1"/>
    </row>
    <row r="22" spans="1:3" ht="12.75">
      <c r="A22" s="64" t="s">
        <v>162</v>
      </c>
      <c r="B22" s="7">
        <f>IF(C19=0,IF(B19*3.225&lt;=300,300,B19*3.225),IF(B19*1.425+C19*1.8&lt;=300,300,B19*1.425+C19*1.8))+B21</f>
        <v>300</v>
      </c>
      <c r="C22" s="1"/>
    </row>
    <row r="23" spans="1:4" ht="12.75">
      <c r="A23" s="65" t="str">
        <f>"Bisherige Einnahmen ("&amp;TEXT(Übersicht!F1,"TT.MM.JJJJ")&amp;"):"</f>
        <v>Bisherige Einnahmen (21.03.2014):</v>
      </c>
      <c r="B23" s="66">
        <v>0</v>
      </c>
      <c r="D23" s="1"/>
    </row>
    <row r="24" spans="1:2" ht="12.75">
      <c r="A24" s="67" t="str">
        <f>"Bisherige Ausgaben ("&amp;TEXT(Übersicht!F1,"TT.MM.JJJJ")&amp;"):"</f>
        <v>Bisherige Ausgaben (21.03.2014):</v>
      </c>
      <c r="B24" s="74">
        <v>137.14</v>
      </c>
    </row>
    <row r="25" spans="1:4" ht="12.75">
      <c r="A25" s="49" t="s">
        <v>163</v>
      </c>
      <c r="B25" s="50">
        <f>SUM(B22+B23-B24)</f>
        <v>162.86</v>
      </c>
      <c r="D25" s="1"/>
    </row>
    <row r="26" spans="1:2" ht="12.75">
      <c r="A26" s="28"/>
      <c r="B26" s="28"/>
    </row>
    <row r="27" spans="1:4" ht="12.75">
      <c r="A27" s="51" t="s">
        <v>142</v>
      </c>
      <c r="B27" s="52"/>
      <c r="C27" s="52"/>
      <c r="D27" s="1"/>
    </row>
    <row r="28" spans="1:3" ht="12.75">
      <c r="A28" s="52"/>
      <c r="B28" s="41"/>
      <c r="C28" s="52"/>
    </row>
    <row r="29" spans="1:4" ht="12.75">
      <c r="A29" s="53" t="s">
        <v>164</v>
      </c>
      <c r="B29" s="37"/>
      <c r="C29" s="53"/>
      <c r="D29" s="1"/>
    </row>
    <row r="30" spans="1:3" ht="12.75">
      <c r="A30" s="54" t="s">
        <v>165</v>
      </c>
      <c r="B30" s="52"/>
      <c r="C30" s="52"/>
    </row>
  </sheetData>
  <sheetProtection selectLockedCells="1" selectUnlockedCells="1"/>
  <mergeCells count="2">
    <mergeCell ref="A1:C1"/>
    <mergeCell ref="B3:C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B24" sqref="B24"/>
    </sheetView>
  </sheetViews>
  <sheetFormatPr defaultColWidth="11.421875" defaultRowHeight="12.75"/>
  <cols>
    <col min="1" max="1" width="29.140625" style="0" customWidth="1"/>
    <col min="2" max="3" width="17.00390625" style="0" customWidth="1"/>
    <col min="4" max="4" width="15.00390625" style="0" customWidth="1"/>
    <col min="5" max="16384" width="11.57421875" style="0" customWidth="1"/>
  </cols>
  <sheetData>
    <row r="1" ht="15.75">
      <c r="A1" s="71" t="s">
        <v>306</v>
      </c>
    </row>
    <row r="3" spans="1:3" ht="12.75">
      <c r="A3" s="21" t="s">
        <v>147</v>
      </c>
      <c r="B3" s="117" t="s">
        <v>148</v>
      </c>
      <c r="C3" s="117"/>
    </row>
    <row r="4" spans="1:3" ht="12.75">
      <c r="A4" s="58"/>
      <c r="B4" s="58"/>
      <c r="C4" s="58"/>
    </row>
    <row r="5" spans="1:3" ht="12.75">
      <c r="A5" s="16" t="s">
        <v>64</v>
      </c>
      <c r="B5" s="24" t="s">
        <v>65</v>
      </c>
      <c r="C5" s="24" t="s">
        <v>66</v>
      </c>
    </row>
    <row r="6" spans="1:3" ht="12.75">
      <c r="A6" s="4"/>
      <c r="B6" s="3"/>
      <c r="C6" s="4"/>
    </row>
    <row r="7" spans="1:3" ht="12.75">
      <c r="A7" s="6" t="s">
        <v>307</v>
      </c>
      <c r="B7" s="6">
        <v>27</v>
      </c>
      <c r="C7" s="6">
        <v>15</v>
      </c>
    </row>
    <row r="8" spans="1:3" ht="12.75">
      <c r="A8" s="4"/>
      <c r="B8" s="3"/>
      <c r="C8" s="4"/>
    </row>
    <row r="9" spans="1:3" ht="12.75">
      <c r="A9" s="6" t="s">
        <v>308</v>
      </c>
      <c r="B9" s="6">
        <v>17</v>
      </c>
      <c r="C9" s="6">
        <v>14</v>
      </c>
    </row>
    <row r="10" spans="1:3" ht="12.75">
      <c r="A10" s="4"/>
      <c r="B10" s="3"/>
      <c r="C10" s="4"/>
    </row>
    <row r="11" spans="1:3" ht="12.75">
      <c r="A11" s="6" t="s">
        <v>309</v>
      </c>
      <c r="B11" s="6">
        <v>56</v>
      </c>
      <c r="C11" s="6">
        <v>53</v>
      </c>
    </row>
    <row r="12" spans="1:3" ht="12.75">
      <c r="A12" s="59"/>
      <c r="B12" s="58"/>
      <c r="C12" s="59"/>
    </row>
    <row r="13" spans="1:3" ht="12.75">
      <c r="A13" s="16" t="s">
        <v>75</v>
      </c>
      <c r="B13" s="24" t="s">
        <v>65</v>
      </c>
      <c r="C13" s="24" t="s">
        <v>66</v>
      </c>
    </row>
    <row r="14" spans="1:3" ht="12.75">
      <c r="A14" s="4"/>
      <c r="B14" s="3"/>
      <c r="C14" s="4"/>
    </row>
    <row r="15" spans="1:3" ht="12.75">
      <c r="A15" s="6" t="s">
        <v>310</v>
      </c>
      <c r="B15" s="6">
        <v>21</v>
      </c>
      <c r="C15" s="6">
        <v>21</v>
      </c>
    </row>
    <row r="16" spans="1:3" ht="12.75">
      <c r="A16" s="4"/>
      <c r="B16" s="3"/>
      <c r="C16" s="4"/>
    </row>
    <row r="17" spans="1:3" ht="12.75">
      <c r="A17" s="6" t="s">
        <v>311</v>
      </c>
      <c r="B17" s="6">
        <v>25</v>
      </c>
      <c r="C17" s="6">
        <v>31</v>
      </c>
    </row>
    <row r="18" spans="1:3" ht="12.75">
      <c r="A18" s="72"/>
      <c r="B18" s="42"/>
      <c r="C18" s="42"/>
    </row>
    <row r="19" spans="1:3" ht="12.75">
      <c r="A19" s="27" t="s">
        <v>160</v>
      </c>
      <c r="B19" s="27">
        <f>SUM(B7,B9,B11,B15,B17)</f>
        <v>146</v>
      </c>
      <c r="C19" s="27">
        <f>SUM(C7,C9,C11,C15,C17)</f>
        <v>134</v>
      </c>
    </row>
    <row r="21" spans="1:2" ht="12.75">
      <c r="A21" s="62" t="s">
        <v>161</v>
      </c>
      <c r="B21" s="63">
        <v>0</v>
      </c>
    </row>
    <row r="22" spans="1:2" ht="12.75">
      <c r="A22" s="64" t="s">
        <v>162</v>
      </c>
      <c r="B22" s="7">
        <f>IF(C19=0,IF(B19*3.225&lt;=300,300,B19*3.225),IF(B19*1.425+C19*1.8&lt;=300,300,B19*1.425+C19*1.8))+B21</f>
        <v>449.25</v>
      </c>
    </row>
    <row r="23" spans="1:2" ht="12.75">
      <c r="A23" s="65" t="str">
        <f>"Bisherige Einnahmen ("&amp;TEXT(Übersicht!F1,"TT.MM.JJJJ")&amp;"):"</f>
        <v>Bisherige Einnahmen (21.03.2014):</v>
      </c>
      <c r="B23" s="66">
        <v>0</v>
      </c>
    </row>
    <row r="24" spans="1:2" ht="12.75">
      <c r="A24" s="67" t="str">
        <f>"Bisherige Ausgaben ("&amp;TEXT(Übersicht!F1,"TT.MM.JJJJ")&amp;"):"</f>
        <v>Bisherige Ausgaben (21.03.2014):</v>
      </c>
      <c r="B24" s="74">
        <v>90.29</v>
      </c>
    </row>
    <row r="25" spans="1:2" ht="12.75">
      <c r="A25" s="49" t="s">
        <v>163</v>
      </c>
      <c r="B25" s="50">
        <f>SUM(B22+B23-B24)</f>
        <v>358.96</v>
      </c>
    </row>
  </sheetData>
  <sheetProtection selectLockedCells="1" selectUnlockedCells="1"/>
  <mergeCells count="1">
    <mergeCell ref="B3:C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B20" sqref="B20"/>
    </sheetView>
  </sheetViews>
  <sheetFormatPr defaultColWidth="11.421875" defaultRowHeight="12.75"/>
  <cols>
    <col min="1" max="1" width="29.140625" style="0" customWidth="1"/>
    <col min="2" max="3" width="17.00390625" style="0" customWidth="1"/>
    <col min="4" max="4" width="15.00390625" style="0" customWidth="1"/>
    <col min="5" max="16384" width="11.57421875" style="0" customWidth="1"/>
  </cols>
  <sheetData>
    <row r="1" spans="1:3" ht="15.75">
      <c r="A1" s="120" t="s">
        <v>312</v>
      </c>
      <c r="B1" s="120"/>
      <c r="C1" s="120"/>
    </row>
    <row r="3" spans="1:3" ht="12.75">
      <c r="A3" s="21" t="s">
        <v>147</v>
      </c>
      <c r="B3" s="117" t="s">
        <v>148</v>
      </c>
      <c r="C3" s="117"/>
    </row>
    <row r="4" spans="1:3" ht="12.75">
      <c r="A4" s="58"/>
      <c r="B4" s="58"/>
      <c r="C4" s="58"/>
    </row>
    <row r="5" spans="1:3" ht="12.75">
      <c r="A5" s="16" t="s">
        <v>64</v>
      </c>
      <c r="B5" s="24" t="s">
        <v>65</v>
      </c>
      <c r="C5" s="24" t="s">
        <v>66</v>
      </c>
    </row>
    <row r="6" spans="1:3" ht="12.75">
      <c r="A6" s="4"/>
      <c r="B6" s="3"/>
      <c r="C6" s="4"/>
    </row>
    <row r="7" spans="1:3" ht="12.75">
      <c r="A7" s="6" t="s">
        <v>313</v>
      </c>
      <c r="B7" s="6">
        <v>50</v>
      </c>
      <c r="C7" s="6">
        <v>37</v>
      </c>
    </row>
    <row r="8" spans="1:3" ht="12.75">
      <c r="A8" s="4"/>
      <c r="B8" s="3"/>
      <c r="C8" s="4"/>
    </row>
    <row r="9" spans="1:3" ht="12.75">
      <c r="A9" s="6" t="s">
        <v>314</v>
      </c>
      <c r="B9" s="6">
        <v>160</v>
      </c>
      <c r="C9" s="6">
        <v>141</v>
      </c>
    </row>
    <row r="10" spans="1:3" ht="12.75">
      <c r="A10" s="58"/>
      <c r="B10" s="58"/>
      <c r="C10" s="58"/>
    </row>
    <row r="11" spans="1:3" ht="12.75">
      <c r="A11" s="16" t="s">
        <v>239</v>
      </c>
      <c r="B11" s="24" t="s">
        <v>65</v>
      </c>
      <c r="C11" s="24" t="s">
        <v>66</v>
      </c>
    </row>
    <row r="12" spans="1:3" ht="12.75">
      <c r="A12" s="4"/>
      <c r="B12" s="3"/>
      <c r="C12" s="4"/>
    </row>
    <row r="13" spans="1:3" ht="12.75">
      <c r="A13" s="6" t="s">
        <v>313</v>
      </c>
      <c r="B13" s="6">
        <v>2</v>
      </c>
      <c r="C13" s="6">
        <v>1</v>
      </c>
    </row>
    <row r="14" spans="1:3" ht="12.75">
      <c r="A14" s="72"/>
      <c r="B14" s="42"/>
      <c r="C14" s="72"/>
    </row>
    <row r="15" spans="1:3" ht="12.75">
      <c r="A15" s="27" t="s">
        <v>160</v>
      </c>
      <c r="B15" s="27">
        <f>SUM(B7,B9,B13)</f>
        <v>212</v>
      </c>
      <c r="C15" s="27">
        <f>SUM(C7,C9,C13)</f>
        <v>179</v>
      </c>
    </row>
    <row r="17" spans="1:2" ht="12.75">
      <c r="A17" s="62" t="s">
        <v>161</v>
      </c>
      <c r="B17" s="63">
        <v>0</v>
      </c>
    </row>
    <row r="18" spans="1:2" ht="12.75">
      <c r="A18" s="64" t="s">
        <v>162</v>
      </c>
      <c r="B18" s="7">
        <f>IF(C15=0,IF(B15*3.225&lt;=300,300,B15*3.225),IF(B15*1.425+C15*1.8&lt;=300,300,B15*1.425+C15*1.8))</f>
        <v>624.3</v>
      </c>
    </row>
    <row r="19" spans="1:2" ht="12.75">
      <c r="A19" s="65" t="str">
        <f>"Bisherige Einnahmen ("&amp;TEXT(Übersicht!F1,"TT.MM.JJJJ")&amp;"):"</f>
        <v>Bisherige Einnahmen (21.03.2014):</v>
      </c>
      <c r="B19" s="66">
        <v>0</v>
      </c>
    </row>
    <row r="20" spans="1:2" ht="12.75">
      <c r="A20" s="67" t="str">
        <f>"Bisherige Ausgaben ("&amp;TEXT(Übersicht!F1,"TT.MM.JJJJ")&amp;"):"</f>
        <v>Bisherige Ausgaben (21.03.2014):</v>
      </c>
      <c r="B20" s="74">
        <v>346.71</v>
      </c>
    </row>
    <row r="21" spans="1:2" ht="12.75">
      <c r="A21" s="49" t="s">
        <v>163</v>
      </c>
      <c r="B21" s="50">
        <f>SUM(B18+B19-B20)</f>
        <v>277.59</v>
      </c>
    </row>
  </sheetData>
  <sheetProtection selectLockedCells="1" selectUnlockedCells="1"/>
  <mergeCells count="2">
    <mergeCell ref="A1:C1"/>
    <mergeCell ref="B3:C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B30" sqref="B30"/>
    </sheetView>
  </sheetViews>
  <sheetFormatPr defaultColWidth="11.421875" defaultRowHeight="12.75"/>
  <cols>
    <col min="1" max="1" width="29.140625" style="0" customWidth="1"/>
    <col min="2" max="3" width="17.00390625" style="0" customWidth="1"/>
    <col min="4" max="4" width="15.00390625" style="0" customWidth="1"/>
    <col min="5" max="16384" width="11.57421875" style="0" customWidth="1"/>
  </cols>
  <sheetData>
    <row r="1" spans="1:3" ht="15.75">
      <c r="A1" s="120" t="s">
        <v>315</v>
      </c>
      <c r="B1" s="120"/>
      <c r="C1" s="120"/>
    </row>
    <row r="3" spans="1:3" ht="12.75">
      <c r="A3" s="21" t="s">
        <v>147</v>
      </c>
      <c r="B3" s="117" t="s">
        <v>148</v>
      </c>
      <c r="C3" s="117"/>
    </row>
    <row r="4" spans="1:3" ht="12.75">
      <c r="A4" s="58"/>
      <c r="B4" s="58"/>
      <c r="C4" s="58"/>
    </row>
    <row r="5" spans="1:3" ht="12.75">
      <c r="A5" s="16" t="s">
        <v>64</v>
      </c>
      <c r="B5" s="24" t="s">
        <v>65</v>
      </c>
      <c r="C5" s="24" t="s">
        <v>66</v>
      </c>
    </row>
    <row r="6" spans="1:3" ht="12.75">
      <c r="A6" s="4"/>
      <c r="B6" s="3"/>
      <c r="C6" s="4"/>
    </row>
    <row r="7" spans="1:3" ht="12.75">
      <c r="A7" s="6" t="s">
        <v>316</v>
      </c>
      <c r="B7" s="6">
        <v>14</v>
      </c>
      <c r="C7" s="6">
        <v>9</v>
      </c>
    </row>
    <row r="8" spans="1:3" ht="12.75">
      <c r="A8" s="4"/>
      <c r="B8" s="4"/>
      <c r="C8" s="4"/>
    </row>
    <row r="9" spans="1:3" ht="12.75">
      <c r="A9" s="6" t="s">
        <v>317</v>
      </c>
      <c r="B9" s="6">
        <v>264</v>
      </c>
      <c r="C9" s="6">
        <v>249</v>
      </c>
    </row>
    <row r="10" spans="1:3" ht="12.75">
      <c r="A10" s="4"/>
      <c r="B10" s="4"/>
      <c r="C10" s="4"/>
    </row>
    <row r="11" spans="1:3" ht="12.75">
      <c r="A11" s="6" t="s">
        <v>318</v>
      </c>
      <c r="B11" s="6">
        <v>69</v>
      </c>
      <c r="C11" s="6">
        <v>72</v>
      </c>
    </row>
    <row r="12" spans="1:3" ht="12.75">
      <c r="A12" s="59"/>
      <c r="B12" s="59"/>
      <c r="C12" s="58"/>
    </row>
    <row r="13" spans="1:3" ht="12.75">
      <c r="A13" s="16" t="s">
        <v>75</v>
      </c>
      <c r="B13" s="24" t="s">
        <v>65</v>
      </c>
      <c r="C13" s="24" t="s">
        <v>66</v>
      </c>
    </row>
    <row r="14" spans="1:3" ht="12.75">
      <c r="A14" s="4"/>
      <c r="B14" s="4"/>
      <c r="C14" s="4"/>
    </row>
    <row r="15" spans="1:3" ht="12.75">
      <c r="A15" s="6" t="s">
        <v>93</v>
      </c>
      <c r="B15" s="6">
        <v>13</v>
      </c>
      <c r="C15" s="6">
        <v>9</v>
      </c>
    </row>
    <row r="16" spans="1:3" ht="12.75">
      <c r="A16" s="4"/>
      <c r="B16" s="4"/>
      <c r="C16" s="4"/>
    </row>
    <row r="17" spans="1:3" ht="12.75">
      <c r="A17" s="6" t="s">
        <v>319</v>
      </c>
      <c r="B17" s="6">
        <v>15</v>
      </c>
      <c r="C17" s="6">
        <v>31</v>
      </c>
    </row>
    <row r="18" spans="1:8" ht="12.75">
      <c r="A18" s="4"/>
      <c r="B18" s="4"/>
      <c r="C18" s="3"/>
      <c r="H18" s="1"/>
    </row>
    <row r="19" spans="1:3" ht="12.75">
      <c r="A19" s="6" t="s">
        <v>30</v>
      </c>
      <c r="B19" s="6">
        <v>66</v>
      </c>
      <c r="C19" s="6">
        <v>81</v>
      </c>
    </row>
    <row r="20" spans="1:6" ht="12.75">
      <c r="A20" s="4"/>
      <c r="B20" s="4"/>
      <c r="C20" s="4"/>
      <c r="F20" s="73"/>
    </row>
    <row r="21" spans="1:3" ht="12.75">
      <c r="A21" s="6" t="s">
        <v>320</v>
      </c>
      <c r="B21" s="6">
        <v>6</v>
      </c>
      <c r="C21" s="6">
        <v>8</v>
      </c>
    </row>
    <row r="22" spans="1:3" ht="12.75">
      <c r="A22" s="4"/>
      <c r="B22" s="4"/>
      <c r="C22" s="3"/>
    </row>
    <row r="23" spans="1:3" ht="12.75">
      <c r="A23" s="6" t="s">
        <v>321</v>
      </c>
      <c r="B23" s="6">
        <v>4</v>
      </c>
      <c r="C23" s="6">
        <v>5</v>
      </c>
    </row>
    <row r="24" spans="1:3" ht="12.75">
      <c r="A24" s="72"/>
      <c r="B24" s="42"/>
      <c r="C24" s="42"/>
    </row>
    <row r="25" spans="1:3" ht="12.75">
      <c r="A25" s="27" t="s">
        <v>160</v>
      </c>
      <c r="B25" s="27">
        <f>SUM(B7,B9,B11/2,B15,B17,B19,B21,B23/2)</f>
        <v>414.5</v>
      </c>
      <c r="C25" s="27">
        <f>SUM(C7,C9,C11/2,C15,C17,C19,C21,C23/2)</f>
        <v>425.5</v>
      </c>
    </row>
    <row r="27" spans="1:2" ht="12.75">
      <c r="A27" s="62" t="s">
        <v>161</v>
      </c>
      <c r="B27" s="63">
        <v>0</v>
      </c>
    </row>
    <row r="28" spans="1:3" ht="12.75">
      <c r="A28" s="64" t="s">
        <v>162</v>
      </c>
      <c r="B28" s="7">
        <f>IF(C25=0,IF(B25*3.225&lt;=300,300,B25*3.225),IF(B25*1.425+C25*1.8&lt;=300,300,B25*1.425+C25*1.8))+B27</f>
        <v>1356.5625</v>
      </c>
      <c r="C28" s="1"/>
    </row>
    <row r="29" spans="1:2" ht="12.75">
      <c r="A29" s="65" t="str">
        <f>"Bisherige Einnahmen ("&amp;TEXT(Übersicht!F1,"TT.MM.JJJJ")&amp;"):"</f>
        <v>Bisherige Einnahmen (21.03.2014):</v>
      </c>
      <c r="B29" s="66">
        <v>0</v>
      </c>
    </row>
    <row r="30" spans="1:2" ht="12.75">
      <c r="A30" s="67" t="str">
        <f>"Bisherige Ausgaben ("&amp;TEXT(Übersicht!F1,"TT.MM.JJJJ")&amp;"):"</f>
        <v>Bisherige Ausgaben (21.03.2014):</v>
      </c>
      <c r="B30" s="74">
        <v>1763.84</v>
      </c>
    </row>
    <row r="31" spans="1:2" ht="12.75">
      <c r="A31" s="49" t="s">
        <v>163</v>
      </c>
      <c r="B31" s="50">
        <f>SUM(B28+B29-B30)</f>
        <v>-407.2774999999999</v>
      </c>
    </row>
    <row r="33" spans="1:3" ht="12.75">
      <c r="A33" s="51" t="s">
        <v>142</v>
      </c>
      <c r="B33" s="52"/>
      <c r="C33" s="52"/>
    </row>
    <row r="34" spans="1:3" ht="12.75">
      <c r="A34" s="52"/>
      <c r="B34" s="41"/>
      <c r="C34" s="52"/>
    </row>
    <row r="35" spans="1:3" ht="12.75">
      <c r="A35" s="53" t="s">
        <v>164</v>
      </c>
      <c r="B35" s="37"/>
      <c r="C35" s="53"/>
    </row>
    <row r="36" spans="1:3" ht="12.75">
      <c r="A36" s="54" t="s">
        <v>165</v>
      </c>
      <c r="B36" s="52"/>
      <c r="C36" s="52"/>
    </row>
  </sheetData>
  <sheetProtection selectLockedCells="1" selectUnlockedCells="1"/>
  <mergeCells count="2">
    <mergeCell ref="A1:C1"/>
    <mergeCell ref="B3:C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B30" sqref="B30"/>
    </sheetView>
  </sheetViews>
  <sheetFormatPr defaultColWidth="11.421875" defaultRowHeight="12.75"/>
  <cols>
    <col min="1" max="1" width="29.57421875" style="0" customWidth="1"/>
    <col min="2" max="3" width="17.00390625" style="0" customWidth="1"/>
    <col min="4" max="4" width="15.00390625" style="0" customWidth="1"/>
    <col min="5" max="16384" width="11.57421875" style="0" customWidth="1"/>
  </cols>
  <sheetData>
    <row r="1" ht="15.75">
      <c r="A1" s="71" t="s">
        <v>322</v>
      </c>
    </row>
    <row r="3" spans="1:3" ht="12.75">
      <c r="A3" s="21" t="s">
        <v>147</v>
      </c>
      <c r="B3" s="117" t="s">
        <v>148</v>
      </c>
      <c r="C3" s="117"/>
    </row>
    <row r="4" spans="1:3" ht="12.75">
      <c r="A4" s="58"/>
      <c r="B4" s="58"/>
      <c r="C4" s="58"/>
    </row>
    <row r="5" spans="1:3" ht="12.75">
      <c r="A5" s="16" t="s">
        <v>64</v>
      </c>
      <c r="B5" s="24" t="s">
        <v>65</v>
      </c>
      <c r="C5" s="24" t="s">
        <v>66</v>
      </c>
    </row>
    <row r="6" spans="1:3" ht="12.75">
      <c r="A6" s="4"/>
      <c r="B6" s="3"/>
      <c r="C6" s="4"/>
    </row>
    <row r="7" spans="1:3" ht="12.75">
      <c r="A7" s="6" t="s">
        <v>323</v>
      </c>
      <c r="B7" s="6">
        <v>57</v>
      </c>
      <c r="C7" s="6">
        <v>32</v>
      </c>
    </row>
    <row r="8" spans="1:3" ht="12.75">
      <c r="A8" s="4"/>
      <c r="B8" s="3"/>
      <c r="C8" s="4"/>
    </row>
    <row r="9" spans="1:3" ht="12.75">
      <c r="A9" s="6" t="s">
        <v>324</v>
      </c>
      <c r="B9" s="6">
        <v>365</v>
      </c>
      <c r="C9" s="6">
        <v>399</v>
      </c>
    </row>
    <row r="10" spans="1:3" ht="12.75">
      <c r="A10" s="4"/>
      <c r="B10" s="3"/>
      <c r="C10" s="4"/>
    </row>
    <row r="11" spans="1:3" ht="12.75">
      <c r="A11" s="6" t="s">
        <v>325</v>
      </c>
      <c r="B11" s="6">
        <v>75</v>
      </c>
      <c r="C11" s="6">
        <v>107</v>
      </c>
    </row>
    <row r="12" spans="1:3" ht="12.75">
      <c r="A12" s="4"/>
      <c r="B12" s="3"/>
      <c r="C12" s="3"/>
    </row>
    <row r="13" spans="1:3" ht="12.75">
      <c r="A13" s="6" t="s">
        <v>326</v>
      </c>
      <c r="B13" s="6">
        <v>69</v>
      </c>
      <c r="C13" s="6">
        <v>97</v>
      </c>
    </row>
    <row r="14" spans="1:3" ht="12.75">
      <c r="A14" s="59"/>
      <c r="B14" s="58"/>
      <c r="C14" s="58"/>
    </row>
    <row r="15" spans="1:3" ht="12.75">
      <c r="A15" s="16" t="s">
        <v>75</v>
      </c>
      <c r="B15" s="24" t="s">
        <v>65</v>
      </c>
      <c r="C15" s="24" t="s">
        <v>66</v>
      </c>
    </row>
    <row r="16" spans="1:3" ht="12.75">
      <c r="A16" s="4"/>
      <c r="B16" s="3"/>
      <c r="C16" s="4"/>
    </row>
    <row r="17" spans="1:3" ht="12.75">
      <c r="A17" s="6" t="s">
        <v>125</v>
      </c>
      <c r="B17" s="6">
        <v>77</v>
      </c>
      <c r="C17" s="6">
        <v>85</v>
      </c>
    </row>
    <row r="18" spans="1:3" ht="12.75">
      <c r="A18" s="4"/>
      <c r="B18" s="3"/>
      <c r="C18" s="4"/>
    </row>
    <row r="19" spans="1:3" ht="12.75">
      <c r="A19" s="6" t="s">
        <v>327</v>
      </c>
      <c r="B19" s="6">
        <v>14</v>
      </c>
      <c r="C19" s="6">
        <v>15</v>
      </c>
    </row>
    <row r="20" spans="1:3" ht="12.75">
      <c r="A20" s="4"/>
      <c r="B20" s="3"/>
      <c r="C20" s="4"/>
    </row>
    <row r="21" spans="1:3" ht="12.75">
      <c r="A21" s="6" t="s">
        <v>328</v>
      </c>
      <c r="B21" s="6">
        <v>2</v>
      </c>
      <c r="C21" s="6">
        <v>5</v>
      </c>
    </row>
    <row r="22" spans="1:7" ht="12.75">
      <c r="A22" s="4"/>
      <c r="B22" s="3"/>
      <c r="C22" s="3"/>
      <c r="G22" s="73"/>
    </row>
    <row r="23" spans="1:3" ht="12.75">
      <c r="A23" s="6" t="s">
        <v>329</v>
      </c>
      <c r="B23" s="6">
        <v>85</v>
      </c>
      <c r="C23" s="6">
        <v>100</v>
      </c>
    </row>
    <row r="24" spans="1:3" ht="12.75">
      <c r="A24" s="72"/>
      <c r="B24" s="42"/>
      <c r="C24" s="42"/>
    </row>
    <row r="25" spans="1:3" ht="12.75">
      <c r="A25" s="27" t="s">
        <v>160</v>
      </c>
      <c r="B25" s="27">
        <f>SUM(B7,B9,B11,B13/2,B17,B19,B21/2,B23)</f>
        <v>708.5</v>
      </c>
      <c r="C25" s="27">
        <f>SUM(C7,C9,C11,C13/2,C17,C19,C21/2,C23)</f>
        <v>789</v>
      </c>
    </row>
    <row r="27" spans="1:2" ht="12.75">
      <c r="A27" s="62" t="s">
        <v>161</v>
      </c>
      <c r="B27" s="63">
        <v>0</v>
      </c>
    </row>
    <row r="28" spans="1:3" ht="12.75">
      <c r="A28" s="64" t="s">
        <v>162</v>
      </c>
      <c r="B28" s="7">
        <f>IF(C25=0,IF(B25*3.225&lt;=300,300,B25*3.225),IF(B25*1.425+C25*1.8&lt;=300,300,B25*1.425+C25*1.8))+B27</f>
        <v>2429.8125</v>
      </c>
      <c r="C28" s="38"/>
    </row>
    <row r="29" spans="1:2" ht="12.75">
      <c r="A29" s="65" t="str">
        <f>"Bisherige Einnahmen ("&amp;TEXT(Übersicht!F1,"TT.MM.JJJJ")&amp;"):"</f>
        <v>Bisherige Einnahmen (21.03.2014):</v>
      </c>
      <c r="B29" s="66">
        <v>773.92</v>
      </c>
    </row>
    <row r="30" spans="1:2" ht="12.75">
      <c r="A30" s="67" t="str">
        <f>"Bisherige Ausgaben ("&amp;TEXT(Übersicht!F1,"TT.MM.JJJJ")&amp;"):"</f>
        <v>Bisherige Ausgaben (21.03.2014):</v>
      </c>
      <c r="B30" s="74">
        <v>3160.33</v>
      </c>
    </row>
    <row r="31" spans="1:2" ht="12.75">
      <c r="A31" s="49" t="s">
        <v>163</v>
      </c>
      <c r="B31" s="50">
        <f>SUM(B28+B29-B30)</f>
        <v>43.402500000000146</v>
      </c>
    </row>
    <row r="33" spans="1:3" ht="12.75">
      <c r="A33" s="51" t="s">
        <v>142</v>
      </c>
      <c r="B33" s="52"/>
      <c r="C33" s="52"/>
    </row>
    <row r="34" spans="1:3" ht="12.75">
      <c r="A34" s="52"/>
      <c r="B34" s="41"/>
      <c r="C34" s="52"/>
    </row>
    <row r="35" spans="1:3" ht="12.75">
      <c r="A35" s="53" t="s">
        <v>164</v>
      </c>
      <c r="B35" s="37"/>
      <c r="C35" s="53"/>
    </row>
    <row r="36" spans="1:3" ht="12.75">
      <c r="A36" s="54" t="s">
        <v>165</v>
      </c>
      <c r="B36" s="52"/>
      <c r="C36" s="52"/>
    </row>
  </sheetData>
  <sheetProtection selectLockedCells="1" selectUnlockedCells="1"/>
  <mergeCells count="1">
    <mergeCell ref="B3:C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B20" sqref="B20"/>
    </sheetView>
  </sheetViews>
  <sheetFormatPr defaultColWidth="11.421875" defaultRowHeight="12.75"/>
  <cols>
    <col min="1" max="1" width="29.140625" style="0" customWidth="1"/>
    <col min="2" max="3" width="17.00390625" style="0" customWidth="1"/>
    <col min="4" max="4" width="15.00390625" style="0" customWidth="1"/>
    <col min="5" max="16384" width="11.57421875" style="0" customWidth="1"/>
  </cols>
  <sheetData>
    <row r="1" ht="15.75">
      <c r="A1" s="71" t="s">
        <v>330</v>
      </c>
    </row>
    <row r="3" spans="1:3" ht="12.75">
      <c r="A3" s="21" t="s">
        <v>147</v>
      </c>
      <c r="B3" s="117" t="s">
        <v>148</v>
      </c>
      <c r="C3" s="117"/>
    </row>
    <row r="4" spans="1:3" ht="12.75">
      <c r="A4" s="58"/>
      <c r="B4" s="58"/>
      <c r="C4" s="58"/>
    </row>
    <row r="5" spans="1:3" ht="12.75">
      <c r="A5" s="16" t="s">
        <v>64</v>
      </c>
      <c r="B5" s="24" t="s">
        <v>65</v>
      </c>
      <c r="C5" s="24" t="s">
        <v>66</v>
      </c>
    </row>
    <row r="6" spans="1:3" ht="12.75">
      <c r="A6" s="4"/>
      <c r="B6" s="3"/>
      <c r="C6" s="4"/>
    </row>
    <row r="7" spans="1:3" ht="12.75">
      <c r="A7" s="6" t="s">
        <v>331</v>
      </c>
      <c r="B7" s="6">
        <v>421</v>
      </c>
      <c r="C7" s="6">
        <v>474</v>
      </c>
    </row>
    <row r="8" spans="1:3" ht="12.75">
      <c r="A8" s="59"/>
      <c r="B8" s="58"/>
      <c r="C8" s="59"/>
    </row>
    <row r="9" spans="1:3" ht="12.75">
      <c r="A9" s="16" t="s">
        <v>75</v>
      </c>
      <c r="B9" s="24" t="s">
        <v>65</v>
      </c>
      <c r="C9" s="24" t="s">
        <v>66</v>
      </c>
    </row>
    <row r="10" spans="1:3" ht="12.75">
      <c r="A10" s="4"/>
      <c r="B10" s="3"/>
      <c r="C10" s="4"/>
    </row>
    <row r="11" spans="1:3" ht="12.75">
      <c r="A11" s="6" t="s">
        <v>332</v>
      </c>
      <c r="B11" s="6">
        <v>167</v>
      </c>
      <c r="C11" s="6">
        <v>197</v>
      </c>
    </row>
    <row r="12" spans="1:3" ht="12.75">
      <c r="A12" s="4"/>
      <c r="B12" s="3"/>
      <c r="C12" s="3"/>
    </row>
    <row r="13" spans="1:3" ht="12.75">
      <c r="A13" s="6" t="s">
        <v>333</v>
      </c>
      <c r="B13" s="6">
        <v>44</v>
      </c>
      <c r="C13" s="6">
        <v>53</v>
      </c>
    </row>
    <row r="14" spans="1:6" ht="12.75">
      <c r="A14" s="72"/>
      <c r="B14" s="42"/>
      <c r="C14" s="42"/>
      <c r="F14" s="73"/>
    </row>
    <row r="15" spans="1:3" ht="12.75">
      <c r="A15" s="27" t="s">
        <v>160</v>
      </c>
      <c r="B15" s="27">
        <f>SUM(B7,B11,B13)</f>
        <v>632</v>
      </c>
      <c r="C15" s="27">
        <f>SUM(C7,C11,C13)</f>
        <v>724</v>
      </c>
    </row>
    <row r="17" spans="1:3" ht="12.75">
      <c r="A17" s="62" t="s">
        <v>161</v>
      </c>
      <c r="B17" s="63">
        <v>0</v>
      </c>
      <c r="C17" s="1"/>
    </row>
    <row r="18" spans="1:2" ht="12.75">
      <c r="A18" s="64" t="s">
        <v>162</v>
      </c>
      <c r="B18" s="7">
        <f>IF(C15=0,IF(B15*3.225&lt;=300,300,B15*3.225),IF(B15*1.425+C15*1.8&lt;=300,300,B15*1.425+C15*1.8))</f>
        <v>2203.8</v>
      </c>
    </row>
    <row r="19" spans="1:2" ht="12.75">
      <c r="A19" s="65" t="str">
        <f>"Bisherige Einnahmen ("&amp;TEXT(Übersicht!F1,"TT.MM.JJJJ")&amp;"):"</f>
        <v>Bisherige Einnahmen (21.03.2014):</v>
      </c>
      <c r="B19" s="66">
        <v>0</v>
      </c>
    </row>
    <row r="20" spans="1:2" ht="12.75">
      <c r="A20" s="67" t="str">
        <f>"Bisherige Ausgaben ("&amp;TEXT(Übersicht!F1,"TT.MM.JJJJ")&amp;"):"</f>
        <v>Bisherige Ausgaben (21.03.2014):</v>
      </c>
      <c r="B20" s="74">
        <v>1949.13</v>
      </c>
    </row>
    <row r="21" spans="1:2" ht="12.75">
      <c r="A21" s="49" t="s">
        <v>163</v>
      </c>
      <c r="B21" s="50">
        <f>SUM(B18+B19-B20)</f>
        <v>254.67000000000007</v>
      </c>
    </row>
  </sheetData>
  <sheetProtection selectLockedCells="1" selectUnlockedCells="1"/>
  <mergeCells count="1">
    <mergeCell ref="B3:C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B41" sqref="B41"/>
    </sheetView>
  </sheetViews>
  <sheetFormatPr defaultColWidth="11.421875" defaultRowHeight="12.75"/>
  <cols>
    <col min="1" max="1" width="29.57421875" style="0" customWidth="1"/>
    <col min="2" max="3" width="17.00390625" style="0" customWidth="1"/>
    <col min="4" max="7" width="11.57421875" style="0" customWidth="1"/>
    <col min="8" max="8" width="11.57421875" style="1" customWidth="1"/>
    <col min="9" max="16384" width="11.57421875" style="0" customWidth="1"/>
  </cols>
  <sheetData>
    <row r="1" spans="1:8" ht="15.75">
      <c r="A1" s="118" t="s">
        <v>146</v>
      </c>
      <c r="B1" s="118"/>
      <c r="C1" s="118"/>
      <c r="H1"/>
    </row>
    <row r="2" ht="12.75">
      <c r="H2"/>
    </row>
    <row r="3" spans="1:8" ht="12.75">
      <c r="A3" s="21" t="s">
        <v>147</v>
      </c>
      <c r="B3" s="117" t="s">
        <v>148</v>
      </c>
      <c r="C3" s="117"/>
      <c r="H3"/>
    </row>
    <row r="4" spans="1:8" ht="12.75">
      <c r="A4" s="22"/>
      <c r="B4" s="22"/>
      <c r="C4" s="23"/>
      <c r="H4"/>
    </row>
    <row r="5" spans="1:12" ht="12.75">
      <c r="A5" s="16" t="s">
        <v>64</v>
      </c>
      <c r="B5" s="24" t="s">
        <v>65</v>
      </c>
      <c r="C5" s="24" t="s">
        <v>66</v>
      </c>
      <c r="H5"/>
      <c r="L5" s="1"/>
    </row>
    <row r="6" spans="1:12" ht="12.75">
      <c r="A6" s="3"/>
      <c r="B6" s="39"/>
      <c r="C6" s="9"/>
      <c r="H6"/>
      <c r="L6" s="1"/>
    </row>
    <row r="7" spans="1:12" ht="12.75">
      <c r="A7" s="6" t="s">
        <v>149</v>
      </c>
      <c r="B7" s="6">
        <v>76</v>
      </c>
      <c r="C7" s="6">
        <v>43</v>
      </c>
      <c r="H7"/>
      <c r="L7" s="1"/>
    </row>
    <row r="8" spans="1:12" ht="12.75">
      <c r="A8" s="4"/>
      <c r="B8" s="4"/>
      <c r="C8" s="4"/>
      <c r="L8" s="1"/>
    </row>
    <row r="9" spans="1:12" ht="12.75">
      <c r="A9" s="6" t="s">
        <v>150</v>
      </c>
      <c r="B9" s="6">
        <v>267</v>
      </c>
      <c r="C9" s="6">
        <v>270</v>
      </c>
      <c r="L9" s="1"/>
    </row>
    <row r="10" spans="1:12" ht="12.75">
      <c r="A10" s="4"/>
      <c r="B10" s="4"/>
      <c r="C10" s="4"/>
      <c r="L10" s="1"/>
    </row>
    <row r="11" spans="1:12" ht="12.75">
      <c r="A11" s="6" t="s">
        <v>151</v>
      </c>
      <c r="B11" s="6">
        <v>26</v>
      </c>
      <c r="C11" s="6">
        <v>34</v>
      </c>
      <c r="L11" s="1"/>
    </row>
    <row r="12" spans="1:12" ht="12.75">
      <c r="A12" s="4"/>
      <c r="B12" s="4"/>
      <c r="C12" s="4"/>
      <c r="L12" s="1"/>
    </row>
    <row r="13" spans="1:12" ht="12.75">
      <c r="A13" s="6" t="s">
        <v>152</v>
      </c>
      <c r="B13" s="6">
        <v>114</v>
      </c>
      <c r="C13" s="6">
        <v>152</v>
      </c>
      <c r="L13" s="1"/>
    </row>
    <row r="14" spans="1:12" ht="12.75">
      <c r="A14" s="40"/>
      <c r="B14" s="33"/>
      <c r="C14" s="33"/>
      <c r="L14" s="1"/>
    </row>
    <row r="15" spans="1:12" ht="12.75">
      <c r="A15" s="16" t="s">
        <v>75</v>
      </c>
      <c r="B15" s="24" t="s">
        <v>65</v>
      </c>
      <c r="C15" s="24" t="s">
        <v>66</v>
      </c>
      <c r="L15" s="1"/>
    </row>
    <row r="16" spans="1:12" ht="12.75">
      <c r="A16" s="9"/>
      <c r="B16" s="39"/>
      <c r="C16" s="39"/>
      <c r="L16" s="1"/>
    </row>
    <row r="17" spans="1:12" ht="12.75">
      <c r="A17" s="6" t="s">
        <v>153</v>
      </c>
      <c r="B17" s="6">
        <v>41</v>
      </c>
      <c r="C17" s="6">
        <v>56</v>
      </c>
      <c r="F17" s="41"/>
      <c r="L17" s="1"/>
    </row>
    <row r="18" spans="1:12" ht="12.75">
      <c r="A18" s="4"/>
      <c r="B18" s="4"/>
      <c r="C18" s="4"/>
      <c r="L18" s="1"/>
    </row>
    <row r="19" spans="1:12" ht="12.75">
      <c r="A19" s="6" t="s">
        <v>154</v>
      </c>
      <c r="B19" s="6">
        <v>10</v>
      </c>
      <c r="C19" s="6">
        <v>6</v>
      </c>
      <c r="L19" s="1"/>
    </row>
    <row r="20" spans="1:12" ht="12.75">
      <c r="A20" s="4"/>
      <c r="B20" s="4"/>
      <c r="C20" s="4"/>
      <c r="L20" s="1"/>
    </row>
    <row r="21" spans="1:12" ht="12.75">
      <c r="A21" s="6" t="s">
        <v>155</v>
      </c>
      <c r="B21" s="6">
        <v>38</v>
      </c>
      <c r="C21" s="6">
        <v>40</v>
      </c>
      <c r="L21" s="1"/>
    </row>
    <row r="22" spans="1:12" ht="12.75">
      <c r="A22" s="4"/>
      <c r="B22" s="4"/>
      <c r="C22" s="4"/>
      <c r="L22" s="1"/>
    </row>
    <row r="23" spans="1:12" ht="12.75">
      <c r="A23" s="6" t="s">
        <v>156</v>
      </c>
      <c r="B23" s="6">
        <v>33</v>
      </c>
      <c r="C23" s="6">
        <v>48</v>
      </c>
      <c r="L23" s="1"/>
    </row>
    <row r="24" spans="1:12" ht="12.75">
      <c r="A24" s="4"/>
      <c r="B24" s="4"/>
      <c r="C24" s="4"/>
      <c r="L24" s="1"/>
    </row>
    <row r="25" spans="1:12" ht="12.75">
      <c r="A25" s="6" t="s">
        <v>157</v>
      </c>
      <c r="B25" s="6">
        <v>41</v>
      </c>
      <c r="C25" s="6">
        <v>52</v>
      </c>
      <c r="L25" s="1"/>
    </row>
    <row r="26" spans="1:12" ht="12.75">
      <c r="A26" s="4"/>
      <c r="B26" s="4"/>
      <c r="C26" s="4"/>
      <c r="L26" s="1"/>
    </row>
    <row r="27" spans="1:12" ht="12.75">
      <c r="A27" s="6" t="s">
        <v>158</v>
      </c>
      <c r="B27" s="6">
        <v>29</v>
      </c>
      <c r="C27" s="6">
        <v>39</v>
      </c>
      <c r="L27" s="1"/>
    </row>
    <row r="28" spans="1:12" ht="12.75">
      <c r="A28" s="4"/>
      <c r="B28" s="4"/>
      <c r="C28" s="4"/>
      <c r="L28" s="1"/>
    </row>
    <row r="29" spans="1:12" ht="12.75">
      <c r="A29" s="6" t="s">
        <v>159</v>
      </c>
      <c r="B29" s="6">
        <v>26</v>
      </c>
      <c r="C29" s="6">
        <v>37</v>
      </c>
      <c r="E29" s="28"/>
      <c r="L29" s="1"/>
    </row>
    <row r="30" spans="1:3" ht="12.75">
      <c r="A30" s="4"/>
      <c r="B30" s="4"/>
      <c r="C30" s="4"/>
    </row>
    <row r="31" spans="1:12" ht="12.75">
      <c r="A31" s="6" t="s">
        <v>115</v>
      </c>
      <c r="B31" s="6">
        <v>44</v>
      </c>
      <c r="C31" s="6">
        <v>46</v>
      </c>
      <c r="L31" s="1"/>
    </row>
    <row r="32" spans="1:5" ht="12.75">
      <c r="A32" s="40"/>
      <c r="B32" s="33"/>
      <c r="C32" s="33"/>
      <c r="E32" s="105"/>
    </row>
    <row r="33" spans="1:3" ht="12.75">
      <c r="A33" s="16" t="s">
        <v>105</v>
      </c>
      <c r="B33" s="24" t="s">
        <v>65</v>
      </c>
      <c r="C33" s="24" t="s">
        <v>66</v>
      </c>
    </row>
    <row r="34" spans="1:3" ht="12.75">
      <c r="A34" s="4"/>
      <c r="B34" s="4"/>
      <c r="C34" s="4"/>
    </row>
    <row r="35" spans="1:3" ht="12.75">
      <c r="A35" s="6" t="s">
        <v>6</v>
      </c>
      <c r="B35" s="6">
        <v>4</v>
      </c>
      <c r="C35" s="6">
        <v>4</v>
      </c>
    </row>
    <row r="36" spans="1:3" ht="12.75">
      <c r="A36" s="25"/>
      <c r="B36" s="42"/>
      <c r="C36" s="42"/>
    </row>
    <row r="37" spans="1:3" ht="12.75">
      <c r="A37" s="27" t="s">
        <v>160</v>
      </c>
      <c r="B37" s="27">
        <f>SUM(B7,B9,B11,B13/2,B17,B19/2,B21,B23,B25,B27,B29,B31,B35)</f>
        <v>687</v>
      </c>
      <c r="C37" s="27">
        <f>SUM(C7,C9,C11,C13/2,C17,C19/2,C21,C23,C25,C27,C29,C31,C35)</f>
        <v>748</v>
      </c>
    </row>
    <row r="38" spans="1:3" ht="12.75">
      <c r="A38" s="43"/>
      <c r="C38" s="43"/>
    </row>
    <row r="39" spans="1:5" ht="12.75">
      <c r="A39" s="108" t="s">
        <v>161</v>
      </c>
      <c r="B39" s="110">
        <v>0</v>
      </c>
      <c r="C39" s="45"/>
      <c r="E39" s="104"/>
    </row>
    <row r="40" spans="1:4" ht="12.75">
      <c r="A40" s="109" t="s">
        <v>162</v>
      </c>
      <c r="B40" s="111">
        <f>IF(C37=0,IF(B37*3.225&lt;=300,300,B37*3.225),IF(B37*1.425+C37*1.8&lt;=300,300,B37*1.425+C37*1.8))+B39</f>
        <v>2325.375</v>
      </c>
      <c r="D40" s="103"/>
    </row>
    <row r="41" spans="1:2" ht="12.75">
      <c r="A41" s="106" t="str">
        <f>"Bisherige Einnahmen ("&amp;TEXT(Übersicht!F1,"TT.MM.JJJJ")&amp;"):"</f>
        <v>Bisherige Einnahmen (21.03.2014):</v>
      </c>
      <c r="B41" s="110">
        <v>0</v>
      </c>
    </row>
    <row r="42" spans="1:2" ht="12.75">
      <c r="A42" s="107" t="str">
        <f>"Bisherige Ausgaben ("&amp;TEXT(Übersicht!F1,"TT.MM.JJJJ")&amp;"):"</f>
        <v>Bisherige Ausgaben (21.03.2014):</v>
      </c>
      <c r="B42" s="112">
        <v>3810.88</v>
      </c>
    </row>
    <row r="43" spans="1:2" ht="12.75">
      <c r="A43" s="79" t="s">
        <v>163</v>
      </c>
      <c r="B43" s="113">
        <f>SUM(B40+B41-B42)</f>
        <v>-1485.505</v>
      </c>
    </row>
    <row r="45" spans="1:3" ht="12.75">
      <c r="A45" s="51" t="s">
        <v>142</v>
      </c>
      <c r="B45" s="52"/>
      <c r="C45" s="52"/>
    </row>
    <row r="46" spans="1:3" ht="12.75">
      <c r="A46" s="52"/>
      <c r="B46" s="41"/>
      <c r="C46" s="52"/>
    </row>
    <row r="47" spans="1:3" ht="12.75">
      <c r="A47" s="53" t="s">
        <v>164</v>
      </c>
      <c r="B47" s="37"/>
      <c r="C47" s="53"/>
    </row>
    <row r="48" spans="1:3" ht="12.75">
      <c r="A48" s="54" t="s">
        <v>165</v>
      </c>
      <c r="B48" s="52"/>
      <c r="C48" s="52"/>
    </row>
  </sheetData>
  <sheetProtection selectLockedCells="1" selectUnlockedCells="1"/>
  <mergeCells count="2">
    <mergeCell ref="A1:C1"/>
    <mergeCell ref="B3:C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B24" sqref="B24"/>
    </sheetView>
  </sheetViews>
  <sheetFormatPr defaultColWidth="11.421875" defaultRowHeight="12.75"/>
  <cols>
    <col min="1" max="1" width="29.140625" style="0" customWidth="1"/>
    <col min="2" max="3" width="17.00390625" style="0" customWidth="1"/>
    <col min="4" max="4" width="15.00390625" style="0" customWidth="1"/>
    <col min="5" max="16384" width="11.57421875" style="0" customWidth="1"/>
  </cols>
  <sheetData>
    <row r="1" ht="15.75">
      <c r="A1" s="71" t="s">
        <v>334</v>
      </c>
    </row>
    <row r="3" spans="1:3" ht="12.75">
      <c r="A3" s="21" t="s">
        <v>147</v>
      </c>
      <c r="B3" s="117" t="s">
        <v>148</v>
      </c>
      <c r="C3" s="117"/>
    </row>
    <row r="4" spans="1:3" ht="12.75">
      <c r="A4" s="58"/>
      <c r="B4" s="58"/>
      <c r="C4" s="58"/>
    </row>
    <row r="5" spans="1:3" ht="12.75">
      <c r="A5" s="16" t="s">
        <v>64</v>
      </c>
      <c r="B5" s="24" t="s">
        <v>65</v>
      </c>
      <c r="C5" s="24" t="s">
        <v>66</v>
      </c>
    </row>
    <row r="6" spans="1:3" ht="12.75">
      <c r="A6" s="4"/>
      <c r="B6" s="3"/>
      <c r="C6" s="4"/>
    </row>
    <row r="7" spans="1:3" ht="12.75">
      <c r="A7" s="6" t="s">
        <v>335</v>
      </c>
      <c r="B7" s="6">
        <v>555</v>
      </c>
      <c r="C7" s="6">
        <v>578</v>
      </c>
    </row>
    <row r="8" spans="1:3" ht="12.75">
      <c r="A8" s="59"/>
      <c r="B8" s="58"/>
      <c r="C8" s="59"/>
    </row>
    <row r="9" spans="1:3" ht="12.75">
      <c r="A9" s="16" t="s">
        <v>75</v>
      </c>
      <c r="B9" s="24" t="s">
        <v>65</v>
      </c>
      <c r="C9" s="24" t="s">
        <v>66</v>
      </c>
    </row>
    <row r="10" spans="1:3" ht="12.75">
      <c r="A10" s="4"/>
      <c r="B10" s="3"/>
      <c r="C10" s="4"/>
    </row>
    <row r="11" spans="1:3" ht="12.75">
      <c r="A11" s="6" t="s">
        <v>336</v>
      </c>
      <c r="B11" s="6">
        <v>189</v>
      </c>
      <c r="C11" s="6">
        <v>228</v>
      </c>
    </row>
    <row r="12" spans="1:3" ht="12.75">
      <c r="A12" s="4"/>
      <c r="B12" s="3"/>
      <c r="C12" s="3"/>
    </row>
    <row r="13" spans="1:3" ht="12.75">
      <c r="A13" s="6" t="s">
        <v>337</v>
      </c>
      <c r="B13" s="6">
        <v>149</v>
      </c>
      <c r="C13" s="6">
        <v>168</v>
      </c>
    </row>
    <row r="14" spans="1:3" ht="12.75">
      <c r="A14" s="59"/>
      <c r="B14" s="58"/>
      <c r="C14" s="58"/>
    </row>
    <row r="15" spans="1:3" ht="12.75">
      <c r="A15" s="16" t="s">
        <v>338</v>
      </c>
      <c r="B15" s="24" t="s">
        <v>65</v>
      </c>
      <c r="C15" s="24" t="s">
        <v>66</v>
      </c>
    </row>
    <row r="16" spans="1:3" ht="12.75">
      <c r="A16" s="4"/>
      <c r="B16" s="3"/>
      <c r="C16" s="3"/>
    </row>
    <row r="17" spans="1:3" ht="12.75">
      <c r="A17" s="6" t="s">
        <v>33</v>
      </c>
      <c r="B17" s="6">
        <v>153</v>
      </c>
      <c r="C17" s="6">
        <v>21</v>
      </c>
    </row>
    <row r="18" spans="1:3" ht="12.75">
      <c r="A18" s="61"/>
      <c r="B18" s="61"/>
      <c r="C18" s="61"/>
    </row>
    <row r="19" spans="1:7" ht="12.75">
      <c r="A19" s="27" t="s">
        <v>160</v>
      </c>
      <c r="B19" s="27">
        <f>SUM(B7:B17)</f>
        <v>1046</v>
      </c>
      <c r="C19" s="27">
        <f>SUM(C7:C17)</f>
        <v>995</v>
      </c>
      <c r="G19" s="73"/>
    </row>
    <row r="21" spans="1:2" ht="12.75">
      <c r="A21" s="62" t="s">
        <v>161</v>
      </c>
      <c r="B21" s="63">
        <v>0</v>
      </c>
    </row>
    <row r="22" spans="1:2" ht="12.75">
      <c r="A22" s="64" t="s">
        <v>162</v>
      </c>
      <c r="B22" s="7">
        <f>IF(C19=0,IF(B19*3.225&lt;=300,300,B19*3.225),IF(B19*1.425+C19*1.8&lt;=300,300,B19*1.425+C19*1.8))</f>
        <v>3281.55</v>
      </c>
    </row>
    <row r="23" spans="1:2" ht="12.75">
      <c r="A23" s="65" t="str">
        <f>"Bisherige Einnahmen ("&amp;TEXT(Übersicht!F1,"TT.MM.JJJJ")&amp;"):"</f>
        <v>Bisherige Einnahmen (21.03.2014):</v>
      </c>
      <c r="B23" s="66">
        <v>0</v>
      </c>
    </row>
    <row r="24" spans="1:2" ht="12.75">
      <c r="A24" s="67" t="str">
        <f>"Bisherige Ausgaben ("&amp;TEXT(Übersicht!F1,"TT.MM.JJJJ")&amp;"):"</f>
        <v>Bisherige Ausgaben (21.03.2014):</v>
      </c>
      <c r="B24" s="74">
        <v>2245.84</v>
      </c>
    </row>
    <row r="25" spans="1:2" ht="12.75">
      <c r="A25" s="49" t="s">
        <v>163</v>
      </c>
      <c r="B25" s="50">
        <f>SUM(B22+B23-B24)</f>
        <v>1035.71</v>
      </c>
    </row>
  </sheetData>
  <sheetProtection selectLockedCells="1" selectUnlockedCells="1"/>
  <mergeCells count="1">
    <mergeCell ref="B3:C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B22" sqref="B22"/>
    </sheetView>
  </sheetViews>
  <sheetFormatPr defaultColWidth="11.421875" defaultRowHeight="12.75"/>
  <cols>
    <col min="1" max="1" width="29.140625" style="0" customWidth="1"/>
    <col min="2" max="3" width="17.00390625" style="0" customWidth="1"/>
    <col min="4" max="4" width="15.00390625" style="0" customWidth="1"/>
    <col min="5" max="16384" width="11.57421875" style="0" customWidth="1"/>
  </cols>
  <sheetData>
    <row r="1" ht="15.75">
      <c r="A1" s="71" t="s">
        <v>339</v>
      </c>
    </row>
    <row r="3" spans="1:3" ht="12.75">
      <c r="A3" s="21" t="s">
        <v>147</v>
      </c>
      <c r="B3" s="117" t="s">
        <v>148</v>
      </c>
      <c r="C3" s="117"/>
    </row>
    <row r="4" spans="1:3" ht="12.75">
      <c r="A4" s="58"/>
      <c r="B4" s="58"/>
      <c r="C4" s="58"/>
    </row>
    <row r="5" spans="1:3" ht="12.75">
      <c r="A5" s="16" t="s">
        <v>64</v>
      </c>
      <c r="B5" s="24" t="s">
        <v>65</v>
      </c>
      <c r="C5" s="24" t="s">
        <v>66</v>
      </c>
    </row>
    <row r="6" spans="1:3" ht="12.75">
      <c r="A6" s="4"/>
      <c r="B6" s="3"/>
      <c r="C6" s="4"/>
    </row>
    <row r="7" spans="1:3" ht="12.75">
      <c r="A7" s="6" t="s">
        <v>340</v>
      </c>
      <c r="B7" s="6">
        <v>44</v>
      </c>
      <c r="C7" s="6">
        <v>18</v>
      </c>
    </row>
    <row r="8" spans="1:3" ht="12.75">
      <c r="A8" s="4"/>
      <c r="B8" s="3"/>
      <c r="C8" s="4"/>
    </row>
    <row r="9" spans="1:3" ht="12.75">
      <c r="A9" s="6" t="s">
        <v>341</v>
      </c>
      <c r="B9" s="6">
        <v>391</v>
      </c>
      <c r="C9" s="6">
        <v>394</v>
      </c>
    </row>
    <row r="10" spans="1:3" ht="12.75">
      <c r="A10" s="4"/>
      <c r="B10" s="3"/>
      <c r="C10" s="3"/>
    </row>
    <row r="11" spans="1:3" ht="12.75">
      <c r="A11" s="6" t="s">
        <v>342</v>
      </c>
      <c r="B11" s="6">
        <v>89</v>
      </c>
      <c r="C11" s="6">
        <v>110</v>
      </c>
    </row>
    <row r="12" spans="1:3" ht="12.75">
      <c r="A12" s="59"/>
      <c r="B12" s="58"/>
      <c r="C12" s="59"/>
    </row>
    <row r="13" spans="1:3" ht="12.75">
      <c r="A13" s="16" t="s">
        <v>75</v>
      </c>
      <c r="B13" s="24" t="s">
        <v>65</v>
      </c>
      <c r="C13" s="24" t="s">
        <v>66</v>
      </c>
    </row>
    <row r="14" spans="1:3" ht="12.75">
      <c r="A14" s="4"/>
      <c r="B14" s="3"/>
      <c r="C14" s="4"/>
    </row>
    <row r="15" spans="1:7" ht="12.75">
      <c r="A15" s="6" t="s">
        <v>343</v>
      </c>
      <c r="B15" s="6">
        <v>25</v>
      </c>
      <c r="C15" s="6">
        <v>176</v>
      </c>
      <c r="G15">
        <v>3</v>
      </c>
    </row>
    <row r="16" spans="1:3" ht="12.75">
      <c r="A16" s="60"/>
      <c r="B16" s="61"/>
      <c r="C16" s="61"/>
    </row>
    <row r="17" spans="1:3" ht="12.75">
      <c r="A17" s="27" t="s">
        <v>160</v>
      </c>
      <c r="B17" s="27">
        <f>SUM(B9,B13,B15)</f>
        <v>416</v>
      </c>
      <c r="C17" s="27">
        <f>SUM(C9,C13,C15)</f>
        <v>570</v>
      </c>
    </row>
    <row r="19" spans="1:2" ht="12.75">
      <c r="A19" s="62" t="s">
        <v>161</v>
      </c>
      <c r="B19" s="63">
        <v>0</v>
      </c>
    </row>
    <row r="20" spans="1:2" ht="12.75">
      <c r="A20" s="64" t="s">
        <v>162</v>
      </c>
      <c r="B20" s="7">
        <f>IF(C17=0,IF(B17*3.225&lt;=300,300,B17*3.225),IF(B17*1.425+C17*1.8&lt;=300,300,B17*1.425+C17*1.8))</f>
        <v>1618.8000000000002</v>
      </c>
    </row>
    <row r="21" spans="1:2" ht="12.75">
      <c r="A21" s="65" t="str">
        <f>"Bisherige Einnahmen ("&amp;TEXT(Übersicht!F1,"TT.MM.JJJJ")&amp;"):"</f>
        <v>Bisherige Einnahmen (21.03.2014):</v>
      </c>
      <c r="B21" s="66">
        <v>0</v>
      </c>
    </row>
    <row r="22" spans="1:2" ht="12.75">
      <c r="A22" s="67" t="str">
        <f>"Bisherige Ausgaben ("&amp;TEXT(Übersicht!F1,"TT.MM.JJJJ")&amp;"):"</f>
        <v>Bisherige Ausgaben (21.03.2014):</v>
      </c>
      <c r="B22" s="74">
        <v>60.5</v>
      </c>
    </row>
    <row r="23" spans="1:2" ht="12.75">
      <c r="A23" s="49" t="s">
        <v>163</v>
      </c>
      <c r="B23" s="50">
        <f>SUM(B20+B21-B22)</f>
        <v>1558.3000000000002</v>
      </c>
    </row>
  </sheetData>
  <sheetProtection selectLockedCells="1" selectUnlockedCells="1"/>
  <mergeCells count="1">
    <mergeCell ref="B3:C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B22" sqref="B22"/>
    </sheetView>
  </sheetViews>
  <sheetFormatPr defaultColWidth="11.421875" defaultRowHeight="12.75"/>
  <cols>
    <col min="1" max="1" width="29.140625" style="0" customWidth="1"/>
    <col min="2" max="3" width="17.00390625" style="0" customWidth="1"/>
    <col min="4" max="4" width="15.00390625" style="0" customWidth="1"/>
    <col min="5" max="16384" width="11.57421875" style="0" customWidth="1"/>
  </cols>
  <sheetData>
    <row r="1" ht="15.75">
      <c r="A1" s="71" t="s">
        <v>344</v>
      </c>
    </row>
    <row r="3" spans="1:3" ht="12.75">
      <c r="A3" s="21" t="s">
        <v>147</v>
      </c>
      <c r="B3" s="117" t="s">
        <v>148</v>
      </c>
      <c r="C3" s="117"/>
    </row>
    <row r="4" spans="1:3" ht="12.75">
      <c r="A4" s="58"/>
      <c r="B4" s="58"/>
      <c r="C4" s="58"/>
    </row>
    <row r="5" spans="1:3" ht="12.75">
      <c r="A5" s="16" t="s">
        <v>345</v>
      </c>
      <c r="B5" s="24" t="s">
        <v>65</v>
      </c>
      <c r="C5" s="24" t="s">
        <v>66</v>
      </c>
    </row>
    <row r="6" spans="1:3" ht="12.75">
      <c r="A6" s="4"/>
      <c r="B6" s="3"/>
      <c r="C6" s="4"/>
    </row>
    <row r="7" spans="1:3" ht="12.75">
      <c r="A7" s="6" t="s">
        <v>81</v>
      </c>
      <c r="B7" s="6">
        <v>1042</v>
      </c>
      <c r="C7" s="6">
        <v>1060</v>
      </c>
    </row>
    <row r="8" spans="1:3" ht="12.75">
      <c r="A8" s="59"/>
      <c r="B8" s="58"/>
      <c r="C8" s="59"/>
    </row>
    <row r="9" spans="1:3" ht="12.75">
      <c r="A9" s="16" t="s">
        <v>75</v>
      </c>
      <c r="B9" s="24" t="s">
        <v>65</v>
      </c>
      <c r="C9" s="24" t="s">
        <v>66</v>
      </c>
    </row>
    <row r="10" spans="1:3" ht="12.75">
      <c r="A10" s="4"/>
      <c r="B10" s="3"/>
      <c r="C10" s="4"/>
    </row>
    <row r="11" spans="1:3" ht="12.75">
      <c r="A11" s="6" t="s">
        <v>346</v>
      </c>
      <c r="B11" s="6">
        <v>42</v>
      </c>
      <c r="C11" s="6">
        <v>31</v>
      </c>
    </row>
    <row r="12" spans="1:3" ht="12.75">
      <c r="A12" s="59"/>
      <c r="B12" s="58"/>
      <c r="C12" s="59"/>
    </row>
    <row r="13" spans="1:3" ht="12.75">
      <c r="A13" s="16" t="s">
        <v>239</v>
      </c>
      <c r="B13" s="24" t="s">
        <v>65</v>
      </c>
      <c r="C13" s="24" t="s">
        <v>66</v>
      </c>
    </row>
    <row r="14" spans="1:3" ht="12.75">
      <c r="A14" s="4"/>
      <c r="B14" s="3"/>
      <c r="C14" s="4"/>
    </row>
    <row r="15" spans="1:3" ht="12.75">
      <c r="A15" s="6" t="s">
        <v>81</v>
      </c>
      <c r="B15" s="6">
        <v>1</v>
      </c>
      <c r="C15" s="6">
        <v>1</v>
      </c>
    </row>
    <row r="16" spans="1:3" ht="12.75">
      <c r="A16" s="60"/>
      <c r="B16" s="61"/>
      <c r="C16" s="60"/>
    </row>
    <row r="17" spans="1:4" ht="12.75">
      <c r="A17" s="27" t="s">
        <v>160</v>
      </c>
      <c r="B17" s="27">
        <f>SUM(B7,B11,B15)</f>
        <v>1085</v>
      </c>
      <c r="C17" s="27">
        <f>SUM(C7,C11,C15)</f>
        <v>1092</v>
      </c>
      <c r="D17" s="1"/>
    </row>
    <row r="18" ht="12.75">
      <c r="C18" s="1"/>
    </row>
    <row r="19" spans="1:3" ht="12.75">
      <c r="A19" s="62" t="s">
        <v>161</v>
      </c>
      <c r="B19" s="63">
        <v>0</v>
      </c>
      <c r="C19" s="1"/>
    </row>
    <row r="20" spans="1:2" ht="12.75">
      <c r="A20" s="64" t="s">
        <v>162</v>
      </c>
      <c r="B20" s="7">
        <f>IF(C17=0,IF(B17*3.225&lt;=300,300,B17*3.225),IF(B17*1.425+C17*1.8&lt;=300,300,B17*1.425+C17*1.8))+B19</f>
        <v>3511.7250000000004</v>
      </c>
    </row>
    <row r="21" spans="1:2" ht="12.75">
      <c r="A21" s="65" t="str">
        <f>"Bisherige Einnahmen ("&amp;TEXT(Übersicht!F1,"TT.MM.JJJJ")&amp;"):"</f>
        <v>Bisherige Einnahmen (21.03.2014):</v>
      </c>
      <c r="B21" s="66">
        <v>0</v>
      </c>
    </row>
    <row r="22" spans="1:2" ht="12.75">
      <c r="A22" s="67" t="str">
        <f>"Bisherige Ausgaben ("&amp;TEXT(Übersicht!F1,"TT.MM.JJJJ")&amp;"):"</f>
        <v>Bisherige Ausgaben (21.03.2014):</v>
      </c>
      <c r="B22" s="74">
        <v>622</v>
      </c>
    </row>
    <row r="23" spans="1:2" ht="12.75">
      <c r="A23" s="49" t="s">
        <v>163</v>
      </c>
      <c r="B23" s="50">
        <f>SUM(B20+B21-B22)</f>
        <v>2889.7250000000004</v>
      </c>
    </row>
  </sheetData>
  <sheetProtection selectLockedCells="1" selectUnlockedCells="1"/>
  <mergeCells count="1">
    <mergeCell ref="B3:C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B32" sqref="B32"/>
    </sheetView>
  </sheetViews>
  <sheetFormatPr defaultColWidth="11.421875" defaultRowHeight="12.75"/>
  <cols>
    <col min="1" max="1" width="31.8515625" style="0" customWidth="1"/>
    <col min="2" max="3" width="17.00390625" style="0" customWidth="1"/>
    <col min="4" max="4" width="15.00390625" style="0" customWidth="1"/>
    <col min="5" max="16384" width="11.57421875" style="0" customWidth="1"/>
  </cols>
  <sheetData>
    <row r="1" ht="15.75">
      <c r="A1" s="71" t="s">
        <v>347</v>
      </c>
    </row>
    <row r="3" spans="1:3" ht="12.75">
      <c r="A3" s="21" t="s">
        <v>147</v>
      </c>
      <c r="B3" s="117" t="s">
        <v>148</v>
      </c>
      <c r="C3" s="117"/>
    </row>
    <row r="4" spans="1:3" ht="12.75">
      <c r="A4" s="58"/>
      <c r="B4" s="58"/>
      <c r="C4" s="58"/>
    </row>
    <row r="5" spans="1:3" ht="12.75">
      <c r="A5" s="16" t="s">
        <v>64</v>
      </c>
      <c r="B5" s="24" t="s">
        <v>65</v>
      </c>
      <c r="C5" s="24" t="s">
        <v>66</v>
      </c>
    </row>
    <row r="6" spans="1:3" ht="12.75">
      <c r="A6" s="4"/>
      <c r="B6" s="3"/>
      <c r="C6" s="4"/>
    </row>
    <row r="7" spans="1:3" ht="12.75">
      <c r="A7" s="6" t="s">
        <v>348</v>
      </c>
      <c r="B7" s="6">
        <v>31</v>
      </c>
      <c r="C7" s="6">
        <v>20</v>
      </c>
    </row>
    <row r="8" spans="1:3" ht="12.75">
      <c r="A8" s="4"/>
      <c r="B8" s="3"/>
      <c r="C8" s="4"/>
    </row>
    <row r="9" spans="1:3" ht="12.75">
      <c r="A9" s="6" t="s">
        <v>349</v>
      </c>
      <c r="B9" s="6">
        <v>32</v>
      </c>
      <c r="C9" s="6">
        <v>32</v>
      </c>
    </row>
    <row r="10" spans="1:3" ht="12.75">
      <c r="A10" s="4"/>
      <c r="B10" s="3"/>
      <c r="C10" s="4"/>
    </row>
    <row r="11" spans="1:3" ht="12.75">
      <c r="A11" s="6" t="s">
        <v>350</v>
      </c>
      <c r="B11" s="6">
        <v>46</v>
      </c>
      <c r="C11" s="6">
        <v>69</v>
      </c>
    </row>
    <row r="12" spans="1:3" ht="12.75">
      <c r="A12" s="59"/>
      <c r="B12" s="58"/>
      <c r="C12" s="58"/>
    </row>
    <row r="13" spans="1:3" ht="12.75">
      <c r="A13" s="16" t="s">
        <v>75</v>
      </c>
      <c r="B13" s="24" t="s">
        <v>65</v>
      </c>
      <c r="C13" s="24" t="s">
        <v>66</v>
      </c>
    </row>
    <row r="14" spans="1:3" ht="12.75">
      <c r="A14" s="4"/>
      <c r="B14" s="3"/>
      <c r="C14" s="4"/>
    </row>
    <row r="15" spans="1:3" ht="12.75">
      <c r="A15" s="6" t="s">
        <v>131</v>
      </c>
      <c r="B15" s="6">
        <v>0</v>
      </c>
      <c r="C15" s="6">
        <v>6</v>
      </c>
    </row>
    <row r="16" spans="1:3" ht="12.75">
      <c r="A16" s="4"/>
      <c r="B16" s="3"/>
      <c r="C16" s="4"/>
    </row>
    <row r="17" spans="1:3" ht="12.75">
      <c r="A17" s="6" t="s">
        <v>351</v>
      </c>
      <c r="B17" s="6">
        <v>4</v>
      </c>
      <c r="C17" s="6">
        <v>4</v>
      </c>
    </row>
    <row r="18" spans="1:7" ht="12.75">
      <c r="A18" s="4"/>
      <c r="B18" s="3"/>
      <c r="C18" s="4"/>
      <c r="G18" s="73"/>
    </row>
    <row r="19" spans="1:3" ht="12.75">
      <c r="A19" s="6" t="s">
        <v>352</v>
      </c>
      <c r="B19" s="6">
        <v>4</v>
      </c>
      <c r="C19" s="6">
        <v>21</v>
      </c>
    </row>
    <row r="20" spans="1:3" ht="12.75">
      <c r="A20" s="4"/>
      <c r="B20" s="3"/>
      <c r="C20" s="4"/>
    </row>
    <row r="21" spans="1:3" ht="12.75">
      <c r="A21" s="6" t="s">
        <v>353</v>
      </c>
      <c r="B21" s="6">
        <v>7</v>
      </c>
      <c r="C21" s="6">
        <v>11</v>
      </c>
    </row>
    <row r="22" spans="1:3" ht="12.75">
      <c r="A22" s="59"/>
      <c r="B22" s="58"/>
      <c r="C22" s="58"/>
    </row>
    <row r="23" spans="1:3" ht="12.75">
      <c r="A23" s="16" t="s">
        <v>239</v>
      </c>
      <c r="B23" s="24" t="s">
        <v>65</v>
      </c>
      <c r="C23" s="24" t="s">
        <v>66</v>
      </c>
    </row>
    <row r="24" spans="1:3" ht="12.75">
      <c r="A24" s="4"/>
      <c r="B24" s="3"/>
      <c r="C24" s="4"/>
    </row>
    <row r="25" spans="1:3" ht="12.75">
      <c r="A25" s="6" t="s">
        <v>348</v>
      </c>
      <c r="B25" s="6">
        <v>2</v>
      </c>
      <c r="C25" s="6" t="s">
        <v>47</v>
      </c>
    </row>
    <row r="26" spans="1:3" ht="12.75">
      <c r="A26" s="72"/>
      <c r="B26" s="42"/>
      <c r="C26" s="42"/>
    </row>
    <row r="27" spans="1:3" ht="12.75">
      <c r="A27" s="27" t="s">
        <v>160</v>
      </c>
      <c r="B27" s="27">
        <f>SUM(B7,B9,B11/2,B15,B17,B19/2,B21/2,B25)</f>
        <v>97.5</v>
      </c>
      <c r="C27" s="27">
        <f>SUM(C7,C9,C11/2,C15,C17,C19/2,C21/2)</f>
        <v>112.5</v>
      </c>
    </row>
    <row r="28" ht="12.75">
      <c r="D28" s="1"/>
    </row>
    <row r="29" spans="1:2" ht="12.75">
      <c r="A29" s="62" t="s">
        <v>161</v>
      </c>
      <c r="B29" s="63">
        <v>0</v>
      </c>
    </row>
    <row r="30" spans="1:2" ht="12.75">
      <c r="A30" s="64" t="s">
        <v>162</v>
      </c>
      <c r="B30" s="7">
        <f>IF(C27=0,IF(B27*3.225&lt;=300,300,B27*3.225),IF(B27*1.425+C27*1.8&lt;=300,300,B27*1.425+C27*1.8))+B29</f>
        <v>341.4375</v>
      </c>
    </row>
    <row r="31" spans="1:2" ht="12.75">
      <c r="A31" s="65" t="str">
        <f>"Bisherige Einnahmen ("&amp;TEXT(Übersicht!F1,"TT.MM.JJJJ")&amp;"):"</f>
        <v>Bisherige Einnahmen (21.03.2014):</v>
      </c>
      <c r="B31" s="66">
        <v>0</v>
      </c>
    </row>
    <row r="32" spans="1:2" ht="12.75">
      <c r="A32" s="67" t="str">
        <f>"Bisherige Ausgaben ("&amp;TEXT(Übersicht!F1,"TT.MM.JJJJ")&amp;"):"</f>
        <v>Bisherige Ausgaben (21.03.2014):</v>
      </c>
      <c r="B32" s="74">
        <v>831.15</v>
      </c>
    </row>
    <row r="33" spans="1:2" ht="12.75">
      <c r="A33" s="49" t="s">
        <v>163</v>
      </c>
      <c r="B33" s="50">
        <f>SUM(B30+B31-B32)</f>
        <v>-489.7125</v>
      </c>
    </row>
    <row r="35" spans="1:3" ht="12.75">
      <c r="A35" s="51" t="s">
        <v>142</v>
      </c>
      <c r="B35" s="52"/>
      <c r="C35" s="52"/>
    </row>
    <row r="36" spans="1:3" ht="12.75">
      <c r="A36" s="52"/>
      <c r="B36" s="41"/>
      <c r="C36" s="52"/>
    </row>
    <row r="37" spans="1:3" ht="12.75">
      <c r="A37" s="53" t="s">
        <v>164</v>
      </c>
      <c r="B37" s="37"/>
      <c r="C37" s="53"/>
    </row>
    <row r="38" spans="1:3" ht="12.75">
      <c r="A38" s="54" t="s">
        <v>165</v>
      </c>
      <c r="B38" s="52"/>
      <c r="C38" s="52"/>
    </row>
  </sheetData>
  <sheetProtection selectLockedCells="1" selectUnlockedCells="1"/>
  <mergeCells count="1">
    <mergeCell ref="B3:C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B28" sqref="B28"/>
    </sheetView>
  </sheetViews>
  <sheetFormatPr defaultColWidth="11.421875" defaultRowHeight="12.75"/>
  <cols>
    <col min="1" max="1" width="34.421875" style="0" customWidth="1"/>
    <col min="2" max="3" width="17.00390625" style="0" customWidth="1"/>
    <col min="4" max="4" width="15.00390625" style="0" customWidth="1"/>
    <col min="5" max="5" width="11.57421875" style="0" customWidth="1"/>
    <col min="6" max="6" width="34.421875" style="0" customWidth="1"/>
    <col min="7" max="8" width="17.00390625" style="0" customWidth="1"/>
    <col min="9" max="16384" width="11.57421875" style="0" customWidth="1"/>
  </cols>
  <sheetData>
    <row r="1" spans="1:3" ht="15.75">
      <c r="A1" s="120" t="s">
        <v>354</v>
      </c>
      <c r="B1" s="120"/>
      <c r="C1" s="120"/>
    </row>
    <row r="3" spans="1:3" ht="12.75">
      <c r="A3" s="21" t="s">
        <v>147</v>
      </c>
      <c r="B3" s="117" t="s">
        <v>148</v>
      </c>
      <c r="C3" s="117"/>
    </row>
    <row r="4" spans="1:3" ht="12.75">
      <c r="A4" s="58"/>
      <c r="B4" s="58"/>
      <c r="C4" s="58"/>
    </row>
    <row r="5" spans="1:3" ht="12.75">
      <c r="A5" s="16" t="s">
        <v>64</v>
      </c>
      <c r="B5" s="24" t="s">
        <v>65</v>
      </c>
      <c r="C5" s="24" t="s">
        <v>66</v>
      </c>
    </row>
    <row r="6" spans="1:3" ht="12.75">
      <c r="A6" s="4"/>
      <c r="B6" s="3"/>
      <c r="C6" s="4"/>
    </row>
    <row r="7" spans="1:3" ht="12.75">
      <c r="A7" s="6" t="s">
        <v>355</v>
      </c>
      <c r="B7" s="6">
        <v>51</v>
      </c>
      <c r="C7" s="6">
        <v>28</v>
      </c>
    </row>
    <row r="8" spans="1:3" ht="12.75">
      <c r="A8" s="4"/>
      <c r="B8" s="3"/>
      <c r="C8" s="4"/>
    </row>
    <row r="9" spans="1:3" ht="12.75">
      <c r="A9" s="6" t="s">
        <v>356</v>
      </c>
      <c r="B9" s="6">
        <v>13</v>
      </c>
      <c r="C9" s="6">
        <v>16</v>
      </c>
    </row>
    <row r="10" spans="1:3" ht="12.75">
      <c r="A10" s="4"/>
      <c r="B10" s="3"/>
      <c r="C10" s="4"/>
    </row>
    <row r="11" spans="1:3" ht="12.75">
      <c r="A11" s="6" t="s">
        <v>357</v>
      </c>
      <c r="B11" s="6">
        <v>74</v>
      </c>
      <c r="C11" s="6">
        <v>98</v>
      </c>
    </row>
    <row r="12" spans="1:3" ht="12.75">
      <c r="A12" s="4"/>
      <c r="B12" s="3"/>
      <c r="C12" s="3"/>
    </row>
    <row r="13" spans="1:3" ht="12.75">
      <c r="A13" s="6" t="s">
        <v>358</v>
      </c>
      <c r="B13" s="6">
        <v>62</v>
      </c>
      <c r="C13" s="6">
        <v>34</v>
      </c>
    </row>
    <row r="14" spans="1:3" ht="12.75">
      <c r="A14" s="4"/>
      <c r="B14" s="3"/>
      <c r="C14" s="3"/>
    </row>
    <row r="15" spans="1:3" ht="12.75">
      <c r="A15" s="6" t="s">
        <v>359</v>
      </c>
      <c r="B15" s="6">
        <v>27</v>
      </c>
      <c r="C15" s="6">
        <v>18</v>
      </c>
    </row>
    <row r="16" spans="1:3" ht="12.75">
      <c r="A16" s="4"/>
      <c r="B16" s="3"/>
      <c r="C16" s="3"/>
    </row>
    <row r="17" spans="1:3" ht="12.75">
      <c r="A17" s="6" t="s">
        <v>360</v>
      </c>
      <c r="B17" s="6">
        <v>68</v>
      </c>
      <c r="C17" s="6">
        <v>98</v>
      </c>
    </row>
    <row r="18" spans="1:3" ht="12.75">
      <c r="A18" s="59"/>
      <c r="B18" s="58"/>
      <c r="C18" s="59"/>
    </row>
    <row r="19" spans="1:3" ht="12.75">
      <c r="A19" s="16" t="s">
        <v>239</v>
      </c>
      <c r="B19" s="24" t="s">
        <v>65</v>
      </c>
      <c r="C19" s="24" t="s">
        <v>66</v>
      </c>
    </row>
    <row r="20" spans="1:3" ht="12.75">
      <c r="A20" s="4"/>
      <c r="B20" s="3"/>
      <c r="C20" s="4"/>
    </row>
    <row r="21" spans="1:3" ht="12.75">
      <c r="A21" s="6" t="s">
        <v>361</v>
      </c>
      <c r="B21" s="6">
        <v>1</v>
      </c>
      <c r="C21" s="6">
        <v>1</v>
      </c>
    </row>
    <row r="22" spans="1:8" ht="12.75">
      <c r="A22" s="72"/>
      <c r="B22" s="42"/>
      <c r="C22" s="42"/>
      <c r="H22" s="73"/>
    </row>
    <row r="23" spans="1:3" ht="12.75">
      <c r="A23" s="27" t="s">
        <v>160</v>
      </c>
      <c r="B23" s="27">
        <f>SUM(B7,B9,B11/2,B13,B15,B17/2,'Unklare Studiengänge'!B19/2,'Unklare Studiengänge'!B21,'Unklare Studiengänge'!B23,B21)</f>
        <v>289.5</v>
      </c>
      <c r="C23" s="27">
        <f>SUM(C7,C9,C11/2,C13,C15,C17/2,'Unklare Studiengänge'!C19/2,'Unklare Studiengänge'!C21,'Unklare Studiengänge'!C23,C21)</f>
        <v>276</v>
      </c>
    </row>
    <row r="24" ht="12.75">
      <c r="C24" s="1"/>
    </row>
    <row r="25" spans="1:2" ht="12.75">
      <c r="A25" s="62" t="s">
        <v>161</v>
      </c>
      <c r="B25" s="63">
        <v>0</v>
      </c>
    </row>
    <row r="26" spans="1:10" ht="12.75">
      <c r="A26" s="64" t="s">
        <v>162</v>
      </c>
      <c r="B26" s="7">
        <f>IF(C23=0,IF(B23*3.225&lt;=300,300,B23*3.225),IF(B23*1.425+C23*1.8&lt;=300,300,B23*1.425+C23*1.8))+B25</f>
        <v>909.3375000000001</v>
      </c>
      <c r="I26" s="80"/>
      <c r="J26" s="38"/>
    </row>
    <row r="27" spans="1:2" ht="12.75">
      <c r="A27" s="65" t="str">
        <f>"Bisherige Einnahmen ("&amp;TEXT(Übersicht!F1,"TT.MM.JJJJ")&amp;"):"</f>
        <v>Bisherige Einnahmen (21.03.2014):</v>
      </c>
      <c r="B27" s="66">
        <v>0</v>
      </c>
    </row>
    <row r="28" spans="1:2" ht="12.75">
      <c r="A28" s="67" t="str">
        <f>"Bisherige Ausgaben ("&amp;TEXT(Übersicht!F1,"TT.MM.JJJJ")&amp;"):"</f>
        <v>Bisherige Ausgaben (21.03.2014):</v>
      </c>
      <c r="B28" s="74">
        <v>179.86</v>
      </c>
    </row>
    <row r="29" spans="1:2" ht="12.75">
      <c r="A29" s="49" t="s">
        <v>163</v>
      </c>
      <c r="B29" s="50">
        <f>SUM(B26+B27-B28)</f>
        <v>729.4775000000001</v>
      </c>
    </row>
    <row r="31" spans="1:3" ht="12.75">
      <c r="A31" s="51" t="s">
        <v>142</v>
      </c>
      <c r="B31" s="52"/>
      <c r="C31" s="52"/>
    </row>
    <row r="32" spans="1:3" ht="12.75">
      <c r="A32" s="52"/>
      <c r="B32" s="41"/>
      <c r="C32" s="52"/>
    </row>
    <row r="33" spans="1:3" ht="12.75">
      <c r="A33" s="53" t="s">
        <v>164</v>
      </c>
      <c r="B33" s="37"/>
      <c r="C33" s="53"/>
    </row>
    <row r="34" spans="1:3" ht="12.75">
      <c r="A34" s="54" t="s">
        <v>165</v>
      </c>
      <c r="B34" s="52"/>
      <c r="C34" s="52"/>
    </row>
  </sheetData>
  <sheetProtection selectLockedCells="1" selectUnlockedCells="1"/>
  <mergeCells count="2">
    <mergeCell ref="A1:C1"/>
    <mergeCell ref="B3:C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B22" sqref="B22"/>
    </sheetView>
  </sheetViews>
  <sheetFormatPr defaultColWidth="11.421875" defaultRowHeight="12.75"/>
  <cols>
    <col min="1" max="1" width="29.140625" style="0" customWidth="1"/>
    <col min="2" max="3" width="17.00390625" style="0" customWidth="1"/>
    <col min="4" max="4" width="15.00390625" style="0" customWidth="1"/>
    <col min="5" max="16384" width="11.57421875" style="0" customWidth="1"/>
  </cols>
  <sheetData>
    <row r="1" spans="1:3" ht="15.75">
      <c r="A1" s="120" t="s">
        <v>362</v>
      </c>
      <c r="B1" s="120"/>
      <c r="C1" s="120"/>
    </row>
    <row r="3" spans="1:3" ht="12.75">
      <c r="A3" s="21" t="s">
        <v>147</v>
      </c>
      <c r="B3" s="117" t="s">
        <v>148</v>
      </c>
      <c r="C3" s="117"/>
    </row>
    <row r="4" spans="1:3" ht="12.75">
      <c r="A4" s="58"/>
      <c r="B4" s="58"/>
      <c r="C4" s="58"/>
    </row>
    <row r="5" spans="1:3" ht="12.75">
      <c r="A5" s="16" t="s">
        <v>64</v>
      </c>
      <c r="B5" s="24" t="s">
        <v>65</v>
      </c>
      <c r="C5" s="24" t="s">
        <v>66</v>
      </c>
    </row>
    <row r="6" spans="1:3" ht="12.75">
      <c r="A6" s="4"/>
      <c r="B6" s="3"/>
      <c r="C6" s="4"/>
    </row>
    <row r="7" spans="1:9" ht="12.75">
      <c r="A7" s="6" t="s">
        <v>363</v>
      </c>
      <c r="B7" s="6">
        <v>534</v>
      </c>
      <c r="C7" s="6">
        <v>574</v>
      </c>
      <c r="I7" s="73"/>
    </row>
    <row r="8" spans="1:3" ht="12.75">
      <c r="A8" s="59"/>
      <c r="B8" s="58"/>
      <c r="C8" s="59"/>
    </row>
    <row r="9" spans="1:3" ht="12.75">
      <c r="A9" s="16" t="s">
        <v>75</v>
      </c>
      <c r="B9" s="24" t="s">
        <v>65</v>
      </c>
      <c r="C9" s="24" t="s">
        <v>66</v>
      </c>
    </row>
    <row r="10" spans="1:3" ht="12.75">
      <c r="A10" s="4"/>
      <c r="B10" s="3"/>
      <c r="C10" s="4"/>
    </row>
    <row r="11" spans="1:3" ht="12.75">
      <c r="A11" s="6" t="s">
        <v>364</v>
      </c>
      <c r="B11" s="6">
        <v>67</v>
      </c>
      <c r="C11" s="6">
        <v>83</v>
      </c>
    </row>
    <row r="12" spans="1:3" ht="12.75">
      <c r="A12" s="59"/>
      <c r="B12" s="58"/>
      <c r="C12" s="59"/>
    </row>
    <row r="13" spans="1:3" ht="12.75">
      <c r="A13" s="16" t="s">
        <v>239</v>
      </c>
      <c r="B13" s="24" t="s">
        <v>65</v>
      </c>
      <c r="C13" s="24" t="s">
        <v>66</v>
      </c>
    </row>
    <row r="14" spans="1:3" ht="12.75">
      <c r="A14" s="4"/>
      <c r="B14" s="3"/>
      <c r="C14" s="4"/>
    </row>
    <row r="15" spans="1:3" ht="12.75">
      <c r="A15" s="6" t="s">
        <v>365</v>
      </c>
      <c r="B15" s="6">
        <v>2</v>
      </c>
      <c r="C15" s="6">
        <v>2</v>
      </c>
    </row>
    <row r="16" spans="1:3" ht="12.75">
      <c r="A16" s="60"/>
      <c r="B16" s="61"/>
      <c r="C16" s="60"/>
    </row>
    <row r="17" spans="1:4" ht="12.75">
      <c r="A17" s="27" t="s">
        <v>160</v>
      </c>
      <c r="B17" s="27">
        <f>SUM(B7,B11,B15)</f>
        <v>603</v>
      </c>
      <c r="C17" s="27">
        <f>SUM(C7,C11,C15)</f>
        <v>659</v>
      </c>
      <c r="D17" s="1"/>
    </row>
    <row r="18" ht="12.75">
      <c r="C18" s="1"/>
    </row>
    <row r="19" spans="1:3" ht="12.75">
      <c r="A19" s="62" t="s">
        <v>161</v>
      </c>
      <c r="B19" s="63">
        <v>0</v>
      </c>
      <c r="C19" s="1"/>
    </row>
    <row r="20" spans="1:2" ht="12.75">
      <c r="A20" s="64" t="s">
        <v>162</v>
      </c>
      <c r="B20" s="7">
        <f>IF(C17=0,IF(B17*3.225&lt;=300,300,B17*3.225),IF(B17*1.425+C17*1.8&lt;=300,300,B17*1.425+C17*1.8))+B19</f>
        <v>2045.475</v>
      </c>
    </row>
    <row r="21" spans="1:2" ht="12.75">
      <c r="A21" s="65" t="str">
        <f>"Bisherige Einnahmen ("&amp;TEXT(Übersicht!F1,"TT.MM.JJJJ")&amp;"):"</f>
        <v>Bisherige Einnahmen (21.03.2014):</v>
      </c>
      <c r="B21" s="66">
        <v>0</v>
      </c>
    </row>
    <row r="22" spans="1:2" ht="12.75">
      <c r="A22" s="67" t="str">
        <f>"Bisherige Ausgaben ("&amp;TEXT(Übersicht!F1,"TT.MM.JJJJ")&amp;"):"</f>
        <v>Bisherige Ausgaben (21.03.2014):</v>
      </c>
      <c r="B22" s="74">
        <v>1441.92</v>
      </c>
    </row>
    <row r="23" spans="1:2" ht="12.75">
      <c r="A23" s="49" t="s">
        <v>163</v>
      </c>
      <c r="B23" s="50">
        <f>SUM(B20+B21-B22)</f>
        <v>603.5549999999998</v>
      </c>
    </row>
  </sheetData>
  <sheetProtection selectLockedCells="1" selectUnlockedCells="1"/>
  <mergeCells count="2">
    <mergeCell ref="A1:C1"/>
    <mergeCell ref="B3:C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22" sqref="B22"/>
    </sheetView>
  </sheetViews>
  <sheetFormatPr defaultColWidth="11.421875" defaultRowHeight="12.75"/>
  <cols>
    <col min="1" max="1" width="35.7109375" style="0" customWidth="1"/>
    <col min="2" max="3" width="17.00390625" style="0" customWidth="1"/>
    <col min="4" max="4" width="15.00390625" style="0" customWidth="1"/>
    <col min="5" max="16384" width="11.57421875" style="0" customWidth="1"/>
  </cols>
  <sheetData>
    <row r="1" ht="15.75">
      <c r="A1" s="71" t="s">
        <v>366</v>
      </c>
    </row>
    <row r="3" spans="1:3" ht="12.75">
      <c r="A3" s="21" t="s">
        <v>147</v>
      </c>
      <c r="B3" s="117" t="s">
        <v>148</v>
      </c>
      <c r="C3" s="117"/>
    </row>
    <row r="4" spans="1:3" ht="12.75">
      <c r="A4" s="58"/>
      <c r="B4" s="58"/>
      <c r="C4" s="58"/>
    </row>
    <row r="5" spans="1:3" ht="12.75">
      <c r="A5" s="16" t="s">
        <v>64</v>
      </c>
      <c r="B5" s="24" t="s">
        <v>65</v>
      </c>
      <c r="C5" s="24" t="s">
        <v>66</v>
      </c>
    </row>
    <row r="6" spans="1:3" ht="12.75">
      <c r="A6" s="4"/>
      <c r="B6" s="3"/>
      <c r="C6" s="4"/>
    </row>
    <row r="7" spans="1:3" ht="12.75">
      <c r="A7" s="6" t="s">
        <v>367</v>
      </c>
      <c r="B7" s="6">
        <v>6</v>
      </c>
      <c r="C7" s="6">
        <v>4</v>
      </c>
    </row>
    <row r="8" spans="1:3" ht="12.75">
      <c r="A8" s="59"/>
      <c r="B8" s="59"/>
      <c r="C8" s="59"/>
    </row>
    <row r="9" spans="1:3" ht="12.75">
      <c r="A9" s="16" t="s">
        <v>75</v>
      </c>
      <c r="B9" s="24" t="s">
        <v>65</v>
      </c>
      <c r="C9" s="24" t="s">
        <v>66</v>
      </c>
    </row>
    <row r="10" spans="1:3" ht="12.75">
      <c r="A10" s="4"/>
      <c r="B10" s="4"/>
      <c r="C10" s="4"/>
    </row>
    <row r="11" spans="1:3" ht="12.75">
      <c r="A11" s="6" t="s">
        <v>368</v>
      </c>
      <c r="B11" s="6">
        <v>2</v>
      </c>
      <c r="C11" s="6">
        <v>0</v>
      </c>
    </row>
    <row r="12" spans="1:3" ht="12.75">
      <c r="A12" s="4"/>
      <c r="B12" s="4"/>
      <c r="C12" s="4"/>
    </row>
    <row r="13" spans="1:3" ht="12.75">
      <c r="A13" s="6" t="s">
        <v>369</v>
      </c>
      <c r="B13" s="6">
        <v>2</v>
      </c>
      <c r="C13" s="6">
        <v>0</v>
      </c>
    </row>
    <row r="14" spans="1:3" ht="12.75">
      <c r="A14" s="4"/>
      <c r="B14" s="4"/>
      <c r="C14" s="4"/>
    </row>
    <row r="15" spans="1:10" ht="12.75">
      <c r="A15" s="6" t="s">
        <v>370</v>
      </c>
      <c r="B15" s="6">
        <v>2</v>
      </c>
      <c r="C15" s="6">
        <v>3</v>
      </c>
      <c r="G15" s="19"/>
      <c r="J15" s="1"/>
    </row>
    <row r="16" spans="1:10" ht="12.75">
      <c r="A16" s="60"/>
      <c r="B16" s="60"/>
      <c r="C16" s="60"/>
      <c r="F16" s="73"/>
      <c r="J16" s="1"/>
    </row>
    <row r="17" spans="1:10" ht="12.75">
      <c r="A17" s="27" t="s">
        <v>160</v>
      </c>
      <c r="B17" s="27">
        <f>SUM(B7,B11/2,B13,B15/2)</f>
        <v>10</v>
      </c>
      <c r="C17" s="27">
        <f>SUM(C7,C11,C13,C15/2)</f>
        <v>5.5</v>
      </c>
      <c r="J17" s="1"/>
    </row>
    <row r="18" ht="12.75">
      <c r="J18" s="1"/>
    </row>
    <row r="19" spans="1:10" ht="12.75">
      <c r="A19" s="62" t="s">
        <v>161</v>
      </c>
      <c r="B19" s="63">
        <v>0</v>
      </c>
      <c r="C19" s="1"/>
      <c r="J19" s="1"/>
    </row>
    <row r="20" spans="1:10" ht="12.75">
      <c r="A20" s="64" t="s">
        <v>162</v>
      </c>
      <c r="B20" s="7">
        <f>IF(C17=0,IF(B17*3.225&lt;=300,300,B17*3.225),IF(B17*1.425+C17*1.8&lt;=300,300,B17*1.425+C17*1.8))+B19</f>
        <v>300</v>
      </c>
      <c r="C20" s="1"/>
      <c r="J20" s="1"/>
    </row>
    <row r="21" spans="1:10" ht="12.75">
      <c r="A21" s="65" t="str">
        <f>"Bisherige Einnahmen ("&amp;TEXT(Übersicht!F1,"TT.MM.JJJJ")&amp;"):"</f>
        <v>Bisherige Einnahmen (21.03.2014):</v>
      </c>
      <c r="B21" s="66">
        <v>0</v>
      </c>
      <c r="D21" s="1"/>
      <c r="J21" s="1"/>
    </row>
    <row r="22" spans="1:4" ht="12.75">
      <c r="A22" s="67" t="str">
        <f>"Bisherige Ausgaben ("&amp;TEXT(Übersicht!F1,"TT.MM.JJJJ")&amp;"):"</f>
        <v>Bisherige Ausgaben (21.03.2014):</v>
      </c>
      <c r="B22" s="74">
        <v>92.84</v>
      </c>
      <c r="D22" s="1"/>
    </row>
    <row r="23" spans="1:10" ht="12.75">
      <c r="A23" s="49" t="s">
        <v>163</v>
      </c>
      <c r="B23" s="50">
        <f>SUM(B20+B21-B22)</f>
        <v>207.16</v>
      </c>
      <c r="J23" s="1"/>
    </row>
    <row r="24" ht="12.75">
      <c r="D24" s="1"/>
    </row>
    <row r="25" spans="1:10" ht="12.75">
      <c r="A25" s="51" t="s">
        <v>142</v>
      </c>
      <c r="B25" s="52"/>
      <c r="C25" s="52"/>
      <c r="D25" s="1"/>
      <c r="J25" s="1"/>
    </row>
    <row r="26" spans="1:4" ht="12.75">
      <c r="A26" s="52"/>
      <c r="B26" s="41"/>
      <c r="C26" s="52"/>
      <c r="D26" s="1"/>
    </row>
    <row r="27" spans="1:4" ht="12.75">
      <c r="A27" s="53" t="s">
        <v>164</v>
      </c>
      <c r="B27" s="37"/>
      <c r="C27" s="53"/>
      <c r="D27" s="1"/>
    </row>
    <row r="28" spans="1:4" ht="12.75">
      <c r="A28" s="54" t="s">
        <v>165</v>
      </c>
      <c r="B28" s="52"/>
      <c r="C28" s="52"/>
      <c r="D28" s="1"/>
    </row>
  </sheetData>
  <sheetProtection selectLockedCells="1" selectUnlockedCells="1"/>
  <mergeCells count="1">
    <mergeCell ref="B3:C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B18" sqref="B18"/>
    </sheetView>
  </sheetViews>
  <sheetFormatPr defaultColWidth="11.421875" defaultRowHeight="12.75"/>
  <cols>
    <col min="1" max="1" width="29.140625" style="0" customWidth="1"/>
    <col min="2" max="3" width="17.00390625" style="0" customWidth="1"/>
    <col min="4" max="4" width="15.00390625" style="0" customWidth="1"/>
    <col min="5" max="16384" width="11.57421875" style="0" customWidth="1"/>
  </cols>
  <sheetData>
    <row r="1" ht="15.75">
      <c r="A1" s="71" t="s">
        <v>371</v>
      </c>
    </row>
    <row r="3" spans="1:3" ht="12.75">
      <c r="A3" s="21" t="s">
        <v>147</v>
      </c>
      <c r="B3" s="117" t="s">
        <v>148</v>
      </c>
      <c r="C3" s="117"/>
    </row>
    <row r="4" spans="1:3" ht="12.75">
      <c r="A4" s="58"/>
      <c r="B4" s="58"/>
      <c r="C4" s="58"/>
    </row>
    <row r="5" spans="1:3" ht="12.75">
      <c r="A5" s="16" t="s">
        <v>64</v>
      </c>
      <c r="B5" s="24" t="s">
        <v>65</v>
      </c>
      <c r="C5" s="24" t="s">
        <v>66</v>
      </c>
    </row>
    <row r="6" spans="1:3" ht="12.75">
      <c r="A6" s="4"/>
      <c r="B6" s="3"/>
      <c r="C6" s="4"/>
    </row>
    <row r="7" spans="1:3" ht="12.75">
      <c r="A7" s="6" t="s">
        <v>372</v>
      </c>
      <c r="B7" s="6">
        <v>184</v>
      </c>
      <c r="C7" s="6">
        <v>207</v>
      </c>
    </row>
    <row r="8" spans="1:3" ht="12.75">
      <c r="A8" s="59"/>
      <c r="B8" s="58"/>
      <c r="C8" s="59"/>
    </row>
    <row r="9" spans="1:3" ht="12.75">
      <c r="A9" s="16" t="s">
        <v>75</v>
      </c>
      <c r="B9" s="24" t="s">
        <v>65</v>
      </c>
      <c r="C9" s="24" t="s">
        <v>66</v>
      </c>
    </row>
    <row r="10" spans="1:3" ht="12.75">
      <c r="A10" s="4"/>
      <c r="B10" s="3"/>
      <c r="C10" s="4"/>
    </row>
    <row r="11" spans="1:3" ht="12.75">
      <c r="A11" s="6" t="s">
        <v>40</v>
      </c>
      <c r="B11" s="6">
        <v>57</v>
      </c>
      <c r="C11" s="6">
        <v>66</v>
      </c>
    </row>
    <row r="12" spans="1:3" ht="12.75">
      <c r="A12" s="60"/>
      <c r="B12" s="61"/>
      <c r="C12" s="60"/>
    </row>
    <row r="13" spans="1:8" ht="12.75">
      <c r="A13" s="27" t="s">
        <v>160</v>
      </c>
      <c r="B13" s="27">
        <f>SUM(B7,B11)</f>
        <v>241</v>
      </c>
      <c r="C13" s="27">
        <f>SUM(C7,C11)</f>
        <v>273</v>
      </c>
      <c r="H13" s="73"/>
    </row>
    <row r="14" ht="12.75">
      <c r="C14" s="1"/>
    </row>
    <row r="15" spans="1:3" ht="12.75">
      <c r="A15" s="62" t="s">
        <v>161</v>
      </c>
      <c r="B15" s="63">
        <v>0</v>
      </c>
      <c r="C15" s="1"/>
    </row>
    <row r="16" spans="1:2" ht="12.75">
      <c r="A16" s="64" t="s">
        <v>162</v>
      </c>
      <c r="B16" s="7">
        <f>IF(C13=0,IF(B13*3.225&lt;=300,300,B13*3.225),IF(B13*1.425+C13*1.8&lt;=300,300,B13*1.425+C13*1.8))+B15</f>
        <v>834.825</v>
      </c>
    </row>
    <row r="17" spans="1:4" ht="12.75">
      <c r="A17" s="65" t="str">
        <f>"Bisherige Einnahmen ("&amp;TEXT(Übersicht!F1,"TT.MM.JJJJ")&amp;"):"</f>
        <v>Bisherige Einnahmen (21.03.2014):</v>
      </c>
      <c r="B17" s="66">
        <v>0</v>
      </c>
      <c r="D17" s="1"/>
    </row>
    <row r="18" spans="1:2" ht="12.75">
      <c r="A18" s="67" t="str">
        <f>"Bisherige Ausgaben ("&amp;TEXT(Übersicht!F1,"TT.MM.JJJJ")&amp;"):"</f>
        <v>Bisherige Ausgaben (21.03.2014):</v>
      </c>
      <c r="B18" s="74">
        <v>520.16</v>
      </c>
    </row>
    <row r="19" spans="1:2" ht="12.75">
      <c r="A19" s="49" t="s">
        <v>163</v>
      </c>
      <c r="B19" s="50">
        <f>SUM(B16+B17-B18)</f>
        <v>314.6650000000001</v>
      </c>
    </row>
  </sheetData>
  <sheetProtection selectLockedCells="1" selectUnlockedCells="1"/>
  <mergeCells count="1">
    <mergeCell ref="B3:C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4" sqref="A14"/>
    </sheetView>
  </sheetViews>
  <sheetFormatPr defaultColWidth="11.421875" defaultRowHeight="12.75"/>
  <cols>
    <col min="1" max="1" width="29.140625" style="0" customWidth="1"/>
    <col min="2" max="3" width="17.00390625" style="0" customWidth="1"/>
    <col min="4" max="4" width="15.00390625" style="0" customWidth="1"/>
    <col min="5" max="16384" width="11.57421875" style="0" customWidth="1"/>
  </cols>
  <sheetData>
    <row r="1" ht="15.75">
      <c r="A1" s="71" t="s">
        <v>373</v>
      </c>
    </row>
    <row r="3" spans="1:3" ht="12.75">
      <c r="A3" s="21" t="s">
        <v>147</v>
      </c>
      <c r="B3" s="117" t="s">
        <v>148</v>
      </c>
      <c r="C3" s="117"/>
    </row>
    <row r="4" spans="1:3" ht="12.75">
      <c r="A4" s="58"/>
      <c r="B4" s="58"/>
      <c r="C4" s="58"/>
    </row>
    <row r="5" spans="1:3" ht="12.75">
      <c r="A5" s="16" t="s">
        <v>75</v>
      </c>
      <c r="B5" s="24" t="s">
        <v>65</v>
      </c>
      <c r="C5" s="24" t="s">
        <v>66</v>
      </c>
    </row>
    <row r="6" spans="1:3" ht="12.75">
      <c r="A6" s="4"/>
      <c r="B6" s="3"/>
      <c r="C6" s="4"/>
    </row>
    <row r="7" spans="1:3" ht="12.75">
      <c r="A7" s="6" t="s">
        <v>41</v>
      </c>
      <c r="B7" s="6">
        <v>68</v>
      </c>
      <c r="C7" s="6">
        <v>78</v>
      </c>
    </row>
    <row r="8" spans="1:3" ht="12.75">
      <c r="A8" s="60"/>
      <c r="B8" s="61"/>
      <c r="C8" s="60"/>
    </row>
    <row r="9" spans="1:3" ht="12.75">
      <c r="A9" s="27" t="s">
        <v>160</v>
      </c>
      <c r="B9" s="27">
        <f>SUM(C3,B7)</f>
        <v>68</v>
      </c>
      <c r="C9" s="27">
        <f>SUM(D3,C7)</f>
        <v>78</v>
      </c>
    </row>
    <row r="10" ht="12.75">
      <c r="C10" s="1"/>
    </row>
    <row r="11" spans="1:3" ht="12.75">
      <c r="A11" s="62" t="s">
        <v>161</v>
      </c>
      <c r="B11" s="63">
        <v>0</v>
      </c>
      <c r="C11" s="1"/>
    </row>
    <row r="12" spans="1:3" ht="12.75">
      <c r="A12" s="64" t="s">
        <v>162</v>
      </c>
      <c r="B12" s="7">
        <f>IF(C9=0,IF(B9*3.225&lt;=300,300,B9*3.225),IF(B9*1.425+C9*1.8&lt;=300,300,B9*1.425+C9*1.8))+B11</f>
        <v>300</v>
      </c>
      <c r="C12" s="1"/>
    </row>
    <row r="13" spans="1:4" ht="12.75">
      <c r="A13" s="65" t="str">
        <f>"Bisherige Einnahmen ("&amp;TEXT(Übersicht!F1,"TT.MM.JJJJ")&amp;"):"</f>
        <v>Bisherige Einnahmen (21.03.2014):</v>
      </c>
      <c r="B13" s="66">
        <v>0</v>
      </c>
      <c r="D13" s="1"/>
    </row>
    <row r="14" spans="1:4" ht="12.75">
      <c r="A14" s="67" t="str">
        <f>"Bisherige Ausgaben ("&amp;TEXT(Übersicht!F1,"TT.MM.JJJJ")&amp;"):"</f>
        <v>Bisherige Ausgaben (21.03.2014):</v>
      </c>
      <c r="B14" s="74">
        <v>0</v>
      </c>
      <c r="D14" s="1"/>
    </row>
    <row r="15" spans="1:10" ht="12.75">
      <c r="A15" s="49" t="s">
        <v>163</v>
      </c>
      <c r="B15" s="50">
        <f>SUM(B12+B13+B14)</f>
        <v>300</v>
      </c>
      <c r="D15" s="1"/>
      <c r="G15" s="19"/>
      <c r="J15" s="1"/>
    </row>
  </sheetData>
  <sheetProtection selectLockedCells="1" selectUnlockedCells="1"/>
  <mergeCells count="1">
    <mergeCell ref="B3:C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B14" sqref="B14"/>
    </sheetView>
  </sheetViews>
  <sheetFormatPr defaultColWidth="11.421875" defaultRowHeight="12.75"/>
  <cols>
    <col min="1" max="1" width="29.140625" style="0" customWidth="1"/>
    <col min="2" max="3" width="17.00390625" style="0" customWidth="1"/>
    <col min="4" max="4" width="15.00390625" style="0" customWidth="1"/>
    <col min="5" max="16384" width="11.57421875" style="0" customWidth="1"/>
  </cols>
  <sheetData>
    <row r="1" ht="15.75">
      <c r="A1" s="71" t="s">
        <v>374</v>
      </c>
    </row>
    <row r="3" spans="1:3" ht="12.75">
      <c r="A3" s="21" t="s">
        <v>147</v>
      </c>
      <c r="B3" s="117" t="s">
        <v>148</v>
      </c>
      <c r="C3" s="117"/>
    </row>
    <row r="4" spans="1:3" ht="12.75">
      <c r="A4" s="58"/>
      <c r="B4" s="58"/>
      <c r="C4" s="58"/>
    </row>
    <row r="5" spans="1:3" ht="12.75">
      <c r="A5" s="16" t="s">
        <v>64</v>
      </c>
      <c r="B5" s="24" t="s">
        <v>65</v>
      </c>
      <c r="C5" s="24" t="s">
        <v>66</v>
      </c>
    </row>
    <row r="6" spans="1:3" ht="12.75">
      <c r="A6" s="4"/>
      <c r="B6" s="3"/>
      <c r="C6" s="4"/>
    </row>
    <row r="7" spans="1:3" ht="12.75">
      <c r="A7" s="6" t="s">
        <v>375</v>
      </c>
      <c r="B7" s="6">
        <v>28</v>
      </c>
      <c r="C7" s="6">
        <v>86</v>
      </c>
    </row>
    <row r="8" spans="1:3" ht="12.75">
      <c r="A8" s="60"/>
      <c r="B8" s="61"/>
      <c r="C8" s="60"/>
    </row>
    <row r="9" spans="1:3" ht="12.75">
      <c r="A9" s="27" t="s">
        <v>160</v>
      </c>
      <c r="B9" s="27">
        <f>SUM(C3,B7)</f>
        <v>28</v>
      </c>
      <c r="C9" s="27">
        <f>SUM(D3,C7)</f>
        <v>86</v>
      </c>
    </row>
    <row r="11" spans="1:2" ht="12.75">
      <c r="A11" s="62" t="s">
        <v>161</v>
      </c>
      <c r="B11" s="63">
        <v>0</v>
      </c>
    </row>
    <row r="12" spans="1:3" ht="12.75">
      <c r="A12" s="64" t="s">
        <v>162</v>
      </c>
      <c r="B12" s="7">
        <f>IF(C9=0,IF(B9*3.225&lt;=300,300,B9*3.225),IF(B9*1.425+C9*1.8&lt;=300,300,B9*1.425+C9*1.8))+B11</f>
        <v>300</v>
      </c>
      <c r="C12" s="1"/>
    </row>
    <row r="13" spans="1:2" ht="12.75">
      <c r="A13" s="65" t="str">
        <f>"Bisherige Einnahmen ("&amp;TEXT(Übersicht!F1,"TT.MM.JJJJ")&amp;"):"</f>
        <v>Bisherige Einnahmen (21.03.2014):</v>
      </c>
      <c r="B13" s="66">
        <v>0</v>
      </c>
    </row>
    <row r="14" spans="1:2" ht="12.75">
      <c r="A14" s="67" t="str">
        <f>"Bisherige Ausgaben ("&amp;TEXT(Übersicht!F1,"TT.MM.JJJJ")&amp;"):"</f>
        <v>Bisherige Ausgaben (21.03.2014):</v>
      </c>
      <c r="B14" s="74">
        <v>253.92</v>
      </c>
    </row>
    <row r="15" spans="1:2" ht="12.75">
      <c r="A15" s="49" t="s">
        <v>163</v>
      </c>
      <c r="B15" s="50">
        <f>SUM(B12+B13-B14)</f>
        <v>46.08000000000001</v>
      </c>
    </row>
  </sheetData>
  <sheetProtection selectLockedCells="1" selectUnlockedCells="1"/>
  <mergeCells count="1">
    <mergeCell ref="B3:C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B32" sqref="B32"/>
    </sheetView>
  </sheetViews>
  <sheetFormatPr defaultColWidth="11.421875" defaultRowHeight="12.75"/>
  <cols>
    <col min="1" max="1" width="29.57421875" style="0" customWidth="1"/>
    <col min="2" max="3" width="17.00390625" style="0" customWidth="1"/>
    <col min="4" max="4" width="15.00390625" style="0" customWidth="1"/>
    <col min="5" max="16384" width="11.57421875" style="0" customWidth="1"/>
  </cols>
  <sheetData>
    <row r="1" spans="1:3" ht="15.75">
      <c r="A1" s="118" t="s">
        <v>166</v>
      </c>
      <c r="B1" s="118"/>
      <c r="C1" s="118"/>
    </row>
    <row r="3" spans="1:3" ht="12.75">
      <c r="A3" s="55" t="s">
        <v>147</v>
      </c>
      <c r="B3" s="119" t="s">
        <v>148</v>
      </c>
      <c r="C3" s="119"/>
    </row>
    <row r="4" spans="1:3" ht="12.75">
      <c r="A4" s="40"/>
      <c r="B4" s="40"/>
      <c r="C4" s="40"/>
    </row>
    <row r="5" spans="1:3" ht="12.75">
      <c r="A5" s="16" t="s">
        <v>64</v>
      </c>
      <c r="B5" s="24" t="s">
        <v>65</v>
      </c>
      <c r="C5" s="24" t="s">
        <v>66</v>
      </c>
    </row>
    <row r="6" spans="1:3" ht="12.75">
      <c r="A6" s="4"/>
      <c r="B6" s="3"/>
      <c r="C6" s="4"/>
    </row>
    <row r="7" spans="1:3" ht="12.75">
      <c r="A7" s="6" t="s">
        <v>167</v>
      </c>
      <c r="B7" s="6">
        <v>17</v>
      </c>
      <c r="C7" s="6">
        <v>12</v>
      </c>
    </row>
    <row r="8" spans="1:3" ht="12.75">
      <c r="A8" s="4"/>
      <c r="B8" s="3"/>
      <c r="C8" s="4"/>
    </row>
    <row r="9" spans="1:3" ht="12.75">
      <c r="A9" s="6" t="s">
        <v>168</v>
      </c>
      <c r="B9" s="6">
        <v>164</v>
      </c>
      <c r="C9" s="6">
        <v>181</v>
      </c>
    </row>
    <row r="10" spans="1:6" ht="12.75">
      <c r="A10" s="4"/>
      <c r="B10" s="3"/>
      <c r="C10" s="4"/>
      <c r="F10" s="28"/>
    </row>
    <row r="11" spans="1:3" ht="12.75">
      <c r="A11" s="6" t="s">
        <v>169</v>
      </c>
      <c r="B11" s="6">
        <v>14</v>
      </c>
      <c r="C11" s="6">
        <v>18</v>
      </c>
    </row>
    <row r="12" spans="1:3" ht="12.75">
      <c r="A12" s="4"/>
      <c r="B12" s="3"/>
      <c r="C12" s="4"/>
    </row>
    <row r="13" spans="1:3" ht="12.75">
      <c r="A13" s="4" t="s">
        <v>170</v>
      </c>
      <c r="B13" s="4">
        <v>51</v>
      </c>
      <c r="C13" s="4">
        <v>71</v>
      </c>
    </row>
    <row r="14" spans="1:3" ht="12.75">
      <c r="A14" s="33"/>
      <c r="B14" s="40"/>
      <c r="C14" s="33"/>
    </row>
    <row r="15" spans="1:3" ht="12.75">
      <c r="A15" s="16" t="s">
        <v>75</v>
      </c>
      <c r="B15" s="24" t="s">
        <v>65</v>
      </c>
      <c r="C15" s="24" t="s">
        <v>66</v>
      </c>
    </row>
    <row r="16" spans="1:3" ht="12.75">
      <c r="A16" s="9"/>
      <c r="B16" s="39"/>
      <c r="C16" s="9"/>
    </row>
    <row r="17" spans="1:3" ht="12.75">
      <c r="A17" s="6" t="s">
        <v>171</v>
      </c>
      <c r="B17" s="6">
        <v>2</v>
      </c>
      <c r="C17" s="6">
        <v>6</v>
      </c>
    </row>
    <row r="18" spans="1:3" ht="12.75">
      <c r="A18" s="9"/>
      <c r="B18" s="39"/>
      <c r="C18" s="9"/>
    </row>
    <row r="19" spans="1:3" ht="12.75">
      <c r="A19" s="6" t="s">
        <v>172</v>
      </c>
      <c r="B19" s="6">
        <v>2</v>
      </c>
      <c r="C19" s="6">
        <v>1</v>
      </c>
    </row>
    <row r="20" spans="1:3" ht="12.75">
      <c r="A20" s="9"/>
      <c r="B20" s="39"/>
      <c r="C20" s="9"/>
    </row>
    <row r="21" spans="1:3" ht="12.75">
      <c r="A21" s="6" t="s">
        <v>168</v>
      </c>
      <c r="B21" s="6">
        <v>37</v>
      </c>
      <c r="C21" s="6">
        <v>41</v>
      </c>
    </row>
    <row r="22" spans="1:3" ht="12.75">
      <c r="A22" s="33"/>
      <c r="B22" s="40"/>
      <c r="C22" s="33"/>
    </row>
    <row r="23" spans="1:3" ht="12.75">
      <c r="A23" s="16" t="s">
        <v>105</v>
      </c>
      <c r="B23" s="24" t="s">
        <v>65</v>
      </c>
      <c r="C23" s="24" t="s">
        <v>66</v>
      </c>
    </row>
    <row r="24" spans="1:3" ht="12.75">
      <c r="A24" s="9"/>
      <c r="B24" s="39"/>
      <c r="C24" s="9"/>
    </row>
    <row r="25" spans="1:3" ht="12.75">
      <c r="A25" s="6" t="s">
        <v>7</v>
      </c>
      <c r="B25" s="6">
        <v>2</v>
      </c>
      <c r="C25" s="6">
        <v>1</v>
      </c>
    </row>
    <row r="26" spans="1:3" ht="12.75">
      <c r="A26" s="25"/>
      <c r="B26" s="26"/>
      <c r="C26" s="26"/>
    </row>
    <row r="27" spans="1:3" ht="12.75">
      <c r="A27" s="27" t="s">
        <v>160</v>
      </c>
      <c r="B27" s="27">
        <f>SUM(B7,B9,B11,B13/2,B17,B19/2,B21,B25)</f>
        <v>262.5</v>
      </c>
      <c r="C27" s="27">
        <f>SUM(C7,C9,C11,C13/2,C17,C19/2,C21,C25)</f>
        <v>295</v>
      </c>
    </row>
    <row r="29" spans="1:3" ht="12.75">
      <c r="A29" s="44" t="s">
        <v>161</v>
      </c>
      <c r="B29" s="56">
        <v>385.59</v>
      </c>
      <c r="C29" s="41"/>
    </row>
    <row r="30" spans="1:3" ht="12.75">
      <c r="A30" s="46" t="s">
        <v>162</v>
      </c>
      <c r="B30" s="47">
        <f>IF(C27=0,IF(B27*3.225&lt;=300,300,B27*3.225),IF(B27*1.425+C27*1.8&lt;=300,300,B27*1.425+C27*1.8))+B29</f>
        <v>1290.6525</v>
      </c>
      <c r="C30" s="41"/>
    </row>
    <row r="31" spans="1:3" ht="12.75">
      <c r="A31" s="103" t="str">
        <f>"Bisherige Einnahmen ("&amp;TEXT(Übersicht!F1,"TT.MM.JJJJ")&amp;"):"</f>
        <v>Bisherige Einnahmen (21.03.2014):</v>
      </c>
      <c r="B31" s="56">
        <v>0</v>
      </c>
      <c r="C31" s="41"/>
    </row>
    <row r="32" spans="1:3" ht="12.75">
      <c r="A32" s="48" t="str">
        <f>"Bisherige Ausgaben ("&amp;TEXT(Übersicht!F1,"TT.MM.JJJJ")&amp;"):"</f>
        <v>Bisherige Ausgaben (21.03.2014):</v>
      </c>
      <c r="B32" s="57">
        <v>825.46</v>
      </c>
      <c r="C32" s="41"/>
    </row>
    <row r="33" spans="1:3" ht="12.75">
      <c r="A33" s="49" t="s">
        <v>163</v>
      </c>
      <c r="B33" s="50">
        <f>SUM(B30+B31-B32)</f>
        <v>465.1924999999999</v>
      </c>
      <c r="C33" s="41"/>
    </row>
    <row r="34" spans="1:3" ht="12.75">
      <c r="A34" s="41"/>
      <c r="B34" s="41"/>
      <c r="C34" s="41"/>
    </row>
    <row r="35" spans="1:3" ht="12.75">
      <c r="A35" s="51" t="s">
        <v>142</v>
      </c>
      <c r="B35" s="52"/>
      <c r="C35" s="52"/>
    </row>
    <row r="36" spans="1:3" ht="12.75">
      <c r="A36" s="52"/>
      <c r="B36" s="41"/>
      <c r="C36" s="52"/>
    </row>
    <row r="37" spans="1:3" ht="12.75">
      <c r="A37" s="53" t="s">
        <v>164</v>
      </c>
      <c r="B37" s="37"/>
      <c r="C37" s="53"/>
    </row>
    <row r="38" spans="1:3" ht="12.75">
      <c r="A38" s="54" t="s">
        <v>165</v>
      </c>
      <c r="B38" s="52"/>
      <c r="C38" s="52"/>
    </row>
  </sheetData>
  <sheetProtection selectLockedCells="1" selectUnlockedCells="1"/>
  <mergeCells count="2">
    <mergeCell ref="A1:C1"/>
    <mergeCell ref="B3:C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B20" sqref="B20"/>
    </sheetView>
  </sheetViews>
  <sheetFormatPr defaultColWidth="11.421875" defaultRowHeight="12.75"/>
  <cols>
    <col min="1" max="1" width="29.140625" style="0" customWidth="1"/>
    <col min="2" max="3" width="17.00390625" style="0" customWidth="1"/>
    <col min="4" max="4" width="15.00390625" style="0" customWidth="1"/>
    <col min="5" max="16384" width="11.57421875" style="0" customWidth="1"/>
  </cols>
  <sheetData>
    <row r="1" ht="15.75">
      <c r="A1" s="71" t="s">
        <v>376</v>
      </c>
    </row>
    <row r="3" spans="1:3" ht="12.75">
      <c r="A3" s="21" t="s">
        <v>147</v>
      </c>
      <c r="B3" s="117" t="s">
        <v>148</v>
      </c>
      <c r="C3" s="117"/>
    </row>
    <row r="4" spans="1:3" ht="12.75">
      <c r="A4" s="58"/>
      <c r="B4" s="58"/>
      <c r="C4" s="58"/>
    </row>
    <row r="5" spans="1:3" ht="12.75">
      <c r="A5" s="16" t="s">
        <v>64</v>
      </c>
      <c r="B5" s="24" t="s">
        <v>65</v>
      </c>
      <c r="C5" s="24" t="s">
        <v>66</v>
      </c>
    </row>
    <row r="6" spans="1:3" ht="12.75">
      <c r="A6" s="4"/>
      <c r="B6" s="3"/>
      <c r="C6" s="4"/>
    </row>
    <row r="7" spans="1:3" ht="12.75">
      <c r="A7" s="6" t="s">
        <v>377</v>
      </c>
      <c r="B7" s="6">
        <v>51</v>
      </c>
      <c r="C7" s="6">
        <v>101</v>
      </c>
    </row>
    <row r="8" spans="1:3" ht="12.75">
      <c r="A8" s="4"/>
      <c r="B8" s="3"/>
      <c r="C8" s="3"/>
    </row>
    <row r="9" spans="1:3" ht="12.75">
      <c r="A9" s="6" t="s">
        <v>378</v>
      </c>
      <c r="B9" s="6">
        <v>488</v>
      </c>
      <c r="C9" s="6">
        <v>520</v>
      </c>
    </row>
    <row r="10" spans="1:3" ht="12.75">
      <c r="A10" s="59"/>
      <c r="B10" s="58"/>
      <c r="C10" s="59"/>
    </row>
    <row r="11" spans="1:3" ht="12.75">
      <c r="A11" s="16" t="s">
        <v>75</v>
      </c>
      <c r="B11" s="24" t="s">
        <v>65</v>
      </c>
      <c r="C11" s="24" t="s">
        <v>66</v>
      </c>
    </row>
    <row r="12" spans="1:3" ht="12.75">
      <c r="A12" s="4"/>
      <c r="B12" s="3"/>
      <c r="C12" s="4"/>
    </row>
    <row r="13" spans="1:3" ht="12.75">
      <c r="A13" s="6" t="s">
        <v>379</v>
      </c>
      <c r="B13" s="6">
        <v>282</v>
      </c>
      <c r="C13" s="6">
        <v>317</v>
      </c>
    </row>
    <row r="14" spans="1:3" ht="12.75">
      <c r="A14" s="60"/>
      <c r="B14" s="61"/>
      <c r="C14" s="61"/>
    </row>
    <row r="15" spans="1:3" ht="12.75">
      <c r="A15" s="27" t="s">
        <v>160</v>
      </c>
      <c r="B15" s="27">
        <f>SUM(B9,B13)</f>
        <v>770</v>
      </c>
      <c r="C15" s="27">
        <f>SUM(C9,C13)</f>
        <v>837</v>
      </c>
    </row>
    <row r="17" spans="1:2" ht="12.75">
      <c r="A17" s="62" t="s">
        <v>161</v>
      </c>
      <c r="B17" s="63">
        <v>116.98</v>
      </c>
    </row>
    <row r="18" spans="1:2" ht="12.75">
      <c r="A18" s="64" t="s">
        <v>162</v>
      </c>
      <c r="B18" s="7">
        <f>IF(C15=0,IF(B15*3.225&lt;=300,300,B15*3.225),IF(B15*1.425+C15*1.8&lt;=300,300,B15*1.425+C15*1.8))+B17</f>
        <v>2720.8300000000004</v>
      </c>
    </row>
    <row r="19" spans="1:2" ht="12.75">
      <c r="A19" s="65" t="str">
        <f>"Bisherige Einnahmen ("&amp;TEXT(Übersicht!F1,"TT.MM.JJJJ")&amp;"):"</f>
        <v>Bisherige Einnahmen (21.03.2014):</v>
      </c>
      <c r="B19" s="66">
        <v>1019.5</v>
      </c>
    </row>
    <row r="20" spans="1:2" ht="12.75">
      <c r="A20" s="67" t="str">
        <f>"Bisherige Ausgaben ("&amp;TEXT(Übersicht!F1,"TT.MM.JJJJ")&amp;"):"</f>
        <v>Bisherige Ausgaben (21.03.2014):</v>
      </c>
      <c r="B20" s="74">
        <v>2864.05</v>
      </c>
    </row>
    <row r="21" spans="1:2" ht="12.75">
      <c r="A21" s="49" t="s">
        <v>163</v>
      </c>
      <c r="B21" s="50">
        <f>SUM(B18+B19-B20)</f>
        <v>876.2800000000002</v>
      </c>
    </row>
  </sheetData>
  <sheetProtection selectLockedCells="1" selectUnlockedCells="1"/>
  <mergeCells count="1">
    <mergeCell ref="B3:C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B20" sqref="B20"/>
    </sheetView>
  </sheetViews>
  <sheetFormatPr defaultColWidth="11.421875" defaultRowHeight="12.75"/>
  <cols>
    <col min="1" max="1" width="29.57421875" style="0" customWidth="1"/>
    <col min="2" max="3" width="17.00390625" style="0" customWidth="1"/>
    <col min="4" max="4" width="15.00390625" style="0" customWidth="1"/>
    <col min="5" max="16384" width="11.57421875" style="0" customWidth="1"/>
  </cols>
  <sheetData>
    <row r="1" ht="15.75">
      <c r="A1" s="71" t="s">
        <v>380</v>
      </c>
    </row>
    <row r="3" spans="1:3" ht="12.75">
      <c r="A3" s="21" t="s">
        <v>147</v>
      </c>
      <c r="B3" s="117" t="s">
        <v>148</v>
      </c>
      <c r="C3" s="117"/>
    </row>
    <row r="4" spans="1:3" ht="12.75">
      <c r="A4" s="58"/>
      <c r="B4" s="58"/>
      <c r="C4" s="58"/>
    </row>
    <row r="5" spans="1:3" ht="12.75">
      <c r="A5" s="16" t="s">
        <v>64</v>
      </c>
      <c r="B5" s="24" t="s">
        <v>65</v>
      </c>
      <c r="C5" s="24" t="s">
        <v>66</v>
      </c>
    </row>
    <row r="6" spans="1:3" ht="12.75">
      <c r="A6" s="4"/>
      <c r="B6" s="3"/>
      <c r="C6" s="4"/>
    </row>
    <row r="7" spans="1:3" ht="12.75">
      <c r="A7" s="6" t="s">
        <v>381</v>
      </c>
      <c r="B7" s="6">
        <v>1041</v>
      </c>
      <c r="C7" s="6">
        <v>1203</v>
      </c>
    </row>
    <row r="8" spans="1:7" ht="12.75">
      <c r="A8" s="4"/>
      <c r="B8" s="3"/>
      <c r="C8" s="3"/>
      <c r="G8" s="73"/>
    </row>
    <row r="9" spans="1:3" ht="12.75">
      <c r="A9" s="6" t="s">
        <v>382</v>
      </c>
      <c r="B9" s="6">
        <v>198</v>
      </c>
      <c r="C9" s="6">
        <v>254</v>
      </c>
    </row>
    <row r="10" spans="1:3" ht="12.75">
      <c r="A10" s="59"/>
      <c r="B10" s="58"/>
      <c r="C10" s="59"/>
    </row>
    <row r="11" spans="1:3" ht="12.75">
      <c r="A11" s="16" t="s">
        <v>75</v>
      </c>
      <c r="B11" s="24" t="s">
        <v>65</v>
      </c>
      <c r="C11" s="24" t="s">
        <v>66</v>
      </c>
    </row>
    <row r="12" spans="1:3" ht="12.75">
      <c r="A12" s="4"/>
      <c r="B12" s="3"/>
      <c r="C12" s="4"/>
    </row>
    <row r="13" spans="1:3" ht="12.75">
      <c r="A13" s="6" t="s">
        <v>121</v>
      </c>
      <c r="B13" s="6">
        <v>237</v>
      </c>
      <c r="C13" s="6">
        <v>290</v>
      </c>
    </row>
    <row r="14" spans="1:3" ht="12.75">
      <c r="A14" s="60"/>
      <c r="B14" s="61"/>
      <c r="C14" s="61"/>
    </row>
    <row r="15" spans="1:3" ht="12.75">
      <c r="A15" s="27" t="s">
        <v>160</v>
      </c>
      <c r="B15" s="27">
        <f>SUM(B7,B9,B13)</f>
        <v>1476</v>
      </c>
      <c r="C15" s="27">
        <f>SUM(C7,C9,C13)</f>
        <v>1747</v>
      </c>
    </row>
    <row r="17" spans="1:2" ht="12.75">
      <c r="A17" s="62" t="s">
        <v>161</v>
      </c>
      <c r="B17" s="63">
        <v>6506.045</v>
      </c>
    </row>
    <row r="18" spans="1:2" ht="12.75">
      <c r="A18" s="64" t="s">
        <v>162</v>
      </c>
      <c r="B18" s="7">
        <f>IF(C15=0,IF(B15*3.225&lt;=300,300,B15*3.225),IF(B15*1.425+C15*1.8&lt;=300,300,B15*1.425+C15*1.8))+B17</f>
        <v>11753.945</v>
      </c>
    </row>
    <row r="19" spans="1:2" ht="12.75">
      <c r="A19" s="65" t="str">
        <f>"Bisherige Einnahmen ("&amp;TEXT(Übersicht!F1,"TT.MM.JJJJ")&amp;"):"</f>
        <v>Bisherige Einnahmen (21.03.2014):</v>
      </c>
      <c r="B19" s="66">
        <v>1336.11</v>
      </c>
    </row>
    <row r="20" spans="1:2" ht="12.75">
      <c r="A20" s="67" t="str">
        <f>"Bisherige Ausgaben ("&amp;TEXT(Übersicht!F1,"TT.MM.JJJJ")&amp;"):"</f>
        <v>Bisherige Ausgaben (21.03.2014):</v>
      </c>
      <c r="B20" s="74">
        <v>6572.52</v>
      </c>
    </row>
    <row r="21" spans="1:2" ht="12.75">
      <c r="A21" s="49" t="s">
        <v>163</v>
      </c>
      <c r="B21" s="50">
        <f>SUM(B18+B19-B20)</f>
        <v>6517.535</v>
      </c>
    </row>
  </sheetData>
  <sheetProtection selectLockedCells="1" selectUnlockedCells="1"/>
  <mergeCells count="1">
    <mergeCell ref="B3:C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B14" sqref="B14"/>
    </sheetView>
  </sheetViews>
  <sheetFormatPr defaultColWidth="11.421875" defaultRowHeight="12.75"/>
  <cols>
    <col min="1" max="1" width="29.140625" style="0" customWidth="1"/>
    <col min="2" max="3" width="17.00390625" style="0" customWidth="1"/>
    <col min="4" max="4" width="15.00390625" style="0" customWidth="1"/>
    <col min="5" max="16384" width="11.57421875" style="0" customWidth="1"/>
  </cols>
  <sheetData>
    <row r="1" ht="15.75">
      <c r="A1" s="71" t="s">
        <v>383</v>
      </c>
    </row>
    <row r="3" spans="1:3" ht="12.75">
      <c r="A3" s="21" t="s">
        <v>147</v>
      </c>
      <c r="B3" s="117" t="s">
        <v>148</v>
      </c>
      <c r="C3" s="117"/>
    </row>
    <row r="4" spans="1:3" ht="12.75">
      <c r="A4" s="58"/>
      <c r="B4" s="58"/>
      <c r="C4" s="58"/>
    </row>
    <row r="5" spans="1:3" ht="12.75">
      <c r="A5" s="16" t="s">
        <v>64</v>
      </c>
      <c r="B5" s="24" t="s">
        <v>65</v>
      </c>
      <c r="C5" s="24" t="s">
        <v>66</v>
      </c>
    </row>
    <row r="6" spans="1:3" ht="12.75">
      <c r="A6" s="4"/>
      <c r="B6" s="3"/>
      <c r="C6" s="4"/>
    </row>
    <row r="7" spans="1:3" ht="12.75">
      <c r="A7" s="6" t="s">
        <v>384</v>
      </c>
      <c r="B7" s="6">
        <v>35</v>
      </c>
      <c r="C7" s="6">
        <v>63</v>
      </c>
    </row>
    <row r="8" spans="1:3" ht="12.75">
      <c r="A8" s="60"/>
      <c r="B8" s="61"/>
      <c r="C8" s="61"/>
    </row>
    <row r="9" spans="1:3" ht="12.75">
      <c r="A9" s="27" t="s">
        <v>160</v>
      </c>
      <c r="B9" s="27">
        <f>SUM(C3,B7)</f>
        <v>35</v>
      </c>
      <c r="C9" s="27">
        <f>SUM(D3,C7)</f>
        <v>63</v>
      </c>
    </row>
    <row r="10" ht="12.75">
      <c r="C10" s="1"/>
    </row>
    <row r="11" spans="1:3" ht="12.75">
      <c r="A11" s="62" t="s">
        <v>161</v>
      </c>
      <c r="B11" s="63">
        <v>0</v>
      </c>
      <c r="C11" s="1"/>
    </row>
    <row r="12" spans="1:3" ht="12.75">
      <c r="A12" s="64" t="s">
        <v>162</v>
      </c>
      <c r="B12" s="7">
        <f>IF(C9=0,IF(B9*3.225&lt;=300,300,B9*3.225),IF(B9*1.425+C9*1.8&lt;=300,300,B9*1.425+C9*1.8))+B11</f>
        <v>300</v>
      </c>
      <c r="C12" s="1"/>
    </row>
    <row r="13" spans="1:4" ht="12.75">
      <c r="A13" s="65" t="str">
        <f>"Bisherige Einnahmen ("&amp;TEXT(Übersicht!F1,"TT.MM.JJJJ")&amp;"):"</f>
        <v>Bisherige Einnahmen (21.03.2014):</v>
      </c>
      <c r="B13" s="66">
        <v>0</v>
      </c>
      <c r="D13" s="1"/>
    </row>
    <row r="14" spans="1:2" ht="12.75">
      <c r="A14" s="67" t="str">
        <f>"Bisherige Ausgaben ("&amp;TEXT(Übersicht!F1,"TT.MM.JJJJ")&amp;"):"</f>
        <v>Bisherige Ausgaben (21.03.2014):</v>
      </c>
      <c r="B14" s="74">
        <v>198.62</v>
      </c>
    </row>
    <row r="15" spans="1:2" ht="12.75">
      <c r="A15" s="49" t="s">
        <v>163</v>
      </c>
      <c r="B15" s="50">
        <f>SUM(B12+B13-B14)</f>
        <v>101.38</v>
      </c>
    </row>
  </sheetData>
  <sheetProtection selectLockedCells="1" selectUnlockedCells="1"/>
  <mergeCells count="1">
    <mergeCell ref="B3:C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4">
      <selection activeCell="D31" sqref="D31"/>
    </sheetView>
  </sheetViews>
  <sheetFormatPr defaultColWidth="11.421875" defaultRowHeight="12.75"/>
  <cols>
    <col min="1" max="1" width="34.140625" style="0" customWidth="1"/>
    <col min="2" max="3" width="17.00390625" style="0" customWidth="1"/>
    <col min="4" max="4" width="15.00390625" style="0" customWidth="1"/>
    <col min="5" max="5" width="14.421875" style="0" customWidth="1"/>
    <col min="6" max="16384" width="11.57421875" style="0" customWidth="1"/>
  </cols>
  <sheetData>
    <row r="1" spans="1:3" ht="15.75">
      <c r="A1" s="120" t="s">
        <v>385</v>
      </c>
      <c r="B1" s="120"/>
      <c r="C1" s="120"/>
    </row>
    <row r="3" spans="1:3" ht="12.75">
      <c r="A3" s="21" t="s">
        <v>147</v>
      </c>
      <c r="B3" s="117" t="s">
        <v>148</v>
      </c>
      <c r="C3" s="117"/>
    </row>
    <row r="4" spans="1:3" ht="12.75">
      <c r="A4" s="58"/>
      <c r="B4" s="58"/>
      <c r="C4" s="58"/>
    </row>
    <row r="5" spans="1:3" ht="12.75">
      <c r="A5" s="16" t="s">
        <v>64</v>
      </c>
      <c r="B5" s="24" t="s">
        <v>65</v>
      </c>
      <c r="C5" s="24" t="s">
        <v>66</v>
      </c>
    </row>
    <row r="6" spans="1:3" ht="12.75">
      <c r="A6" s="4"/>
      <c r="B6" s="4"/>
      <c r="C6" s="4"/>
    </row>
    <row r="7" spans="1:3" ht="12.75">
      <c r="A7" s="6" t="s">
        <v>386</v>
      </c>
      <c r="B7" s="6">
        <v>123</v>
      </c>
      <c r="C7" s="6">
        <v>153</v>
      </c>
    </row>
    <row r="8" spans="1:3" ht="12.75">
      <c r="A8" s="4"/>
      <c r="B8" s="4"/>
      <c r="C8" s="4"/>
    </row>
    <row r="9" spans="1:3" ht="12.75">
      <c r="A9" s="6" t="s">
        <v>387</v>
      </c>
      <c r="B9" s="6">
        <v>146</v>
      </c>
      <c r="C9" s="6">
        <v>217</v>
      </c>
    </row>
    <row r="10" spans="1:3" ht="12.75">
      <c r="A10" s="4"/>
      <c r="B10" s="4"/>
      <c r="C10" s="4"/>
    </row>
    <row r="11" spans="1:3" ht="12.75">
      <c r="A11" s="6" t="s">
        <v>388</v>
      </c>
      <c r="B11" s="6">
        <v>52</v>
      </c>
      <c r="C11" s="6">
        <v>62</v>
      </c>
    </row>
    <row r="12" spans="1:7" ht="12.75">
      <c r="A12" s="4"/>
      <c r="B12" s="4"/>
      <c r="C12" s="4"/>
      <c r="G12" t="s">
        <v>389</v>
      </c>
    </row>
    <row r="13" spans="1:3" ht="12.75">
      <c r="A13" s="6" t="s">
        <v>390</v>
      </c>
      <c r="B13" s="6">
        <v>34</v>
      </c>
      <c r="C13" s="6">
        <v>46</v>
      </c>
    </row>
    <row r="14" spans="1:3" ht="12.75">
      <c r="A14" s="4"/>
      <c r="B14" s="4"/>
      <c r="C14" s="4"/>
    </row>
    <row r="15" spans="1:3" ht="12.75">
      <c r="A15" s="6" t="s">
        <v>391</v>
      </c>
      <c r="B15" s="6">
        <v>2</v>
      </c>
      <c r="C15" s="6">
        <v>4</v>
      </c>
    </row>
    <row r="16" spans="1:3" ht="12.75">
      <c r="A16" s="4"/>
      <c r="B16" s="4"/>
      <c r="C16" s="4"/>
    </row>
    <row r="17" spans="1:3" ht="12.75">
      <c r="A17" s="6" t="s">
        <v>392</v>
      </c>
      <c r="B17" s="6">
        <v>8</v>
      </c>
      <c r="C17" s="6">
        <v>8</v>
      </c>
    </row>
    <row r="18" spans="1:3" ht="12.75">
      <c r="A18" s="4"/>
      <c r="B18" s="4"/>
      <c r="C18" s="4"/>
    </row>
    <row r="19" spans="1:3" ht="12.75">
      <c r="A19" s="6" t="s">
        <v>393</v>
      </c>
      <c r="B19" s="6">
        <v>18</v>
      </c>
      <c r="C19" s="6">
        <v>22</v>
      </c>
    </row>
    <row r="20" spans="1:3" ht="12.75">
      <c r="A20" s="4"/>
      <c r="B20" s="4"/>
      <c r="C20" s="4"/>
    </row>
    <row r="21" spans="1:3" ht="12.75">
      <c r="A21" s="6" t="s">
        <v>394</v>
      </c>
      <c r="B21" s="6">
        <v>8</v>
      </c>
      <c r="C21" s="6">
        <v>10</v>
      </c>
    </row>
    <row r="22" spans="1:3" ht="12.75">
      <c r="A22" s="4"/>
      <c r="B22" s="4"/>
      <c r="C22" s="4"/>
    </row>
    <row r="23" spans="1:3" ht="12.75">
      <c r="A23" s="6" t="s">
        <v>395</v>
      </c>
      <c r="B23" s="6">
        <v>8</v>
      </c>
      <c r="C23" s="6">
        <v>14</v>
      </c>
    </row>
    <row r="24" spans="1:3" ht="12.75">
      <c r="A24" s="4"/>
      <c r="B24" s="4"/>
      <c r="C24" s="4"/>
    </row>
    <row r="25" spans="1:3" ht="12.75">
      <c r="A25" s="6" t="s">
        <v>396</v>
      </c>
      <c r="B25" s="6">
        <v>3</v>
      </c>
      <c r="C25" s="6">
        <v>8</v>
      </c>
    </row>
    <row r="26" spans="1:3" ht="12.75">
      <c r="A26" s="4"/>
      <c r="B26" s="4"/>
      <c r="C26" s="4"/>
    </row>
    <row r="27" spans="1:10" ht="12.75">
      <c r="A27" s="6" t="s">
        <v>397</v>
      </c>
      <c r="B27" s="6">
        <v>61</v>
      </c>
      <c r="C27" s="6">
        <v>93</v>
      </c>
      <c r="F27" s="92"/>
      <c r="G27" s="92"/>
      <c r="H27" s="92"/>
      <c r="I27" s="92"/>
      <c r="J27" s="92"/>
    </row>
    <row r="28" spans="1:10" ht="12.75">
      <c r="A28" s="4"/>
      <c r="B28" s="4"/>
      <c r="C28" s="4"/>
      <c r="F28" s="92"/>
      <c r="G28" s="92"/>
      <c r="H28" s="92"/>
      <c r="I28" s="92"/>
      <c r="J28" s="92"/>
    </row>
    <row r="29" spans="1:10" ht="12.75">
      <c r="A29" s="6" t="s">
        <v>398</v>
      </c>
      <c r="B29" s="6">
        <v>309</v>
      </c>
      <c r="C29" s="6">
        <v>416</v>
      </c>
      <c r="F29" s="92"/>
      <c r="G29" s="92"/>
      <c r="H29" s="92"/>
      <c r="I29" s="92"/>
      <c r="J29" s="92"/>
    </row>
    <row r="30" spans="1:10" ht="12.75">
      <c r="A30" s="4"/>
      <c r="B30" s="4"/>
      <c r="C30" s="4"/>
      <c r="F30" s="92"/>
      <c r="G30" s="92"/>
      <c r="H30" s="92"/>
      <c r="I30" s="92"/>
      <c r="J30" s="92"/>
    </row>
    <row r="31" spans="1:10" ht="12.75">
      <c r="A31" s="6" t="s">
        <v>399</v>
      </c>
      <c r="B31" s="6">
        <v>156</v>
      </c>
      <c r="C31" s="6">
        <v>224</v>
      </c>
      <c r="F31" s="92"/>
      <c r="G31" s="92"/>
      <c r="H31" s="92"/>
      <c r="I31" s="92"/>
      <c r="J31" s="92"/>
    </row>
    <row r="32" spans="1:10" ht="12.75">
      <c r="A32" s="4"/>
      <c r="B32" s="4"/>
      <c r="C32" s="4"/>
      <c r="F32" s="92"/>
      <c r="G32" s="92"/>
      <c r="H32" s="92"/>
      <c r="I32" s="92"/>
      <c r="J32" s="92"/>
    </row>
    <row r="33" spans="1:10" ht="12.75">
      <c r="A33" s="6" t="s">
        <v>400</v>
      </c>
      <c r="B33" s="6">
        <v>113</v>
      </c>
      <c r="C33" s="6">
        <v>149</v>
      </c>
      <c r="F33" s="92"/>
      <c r="G33" s="92"/>
      <c r="H33" s="92"/>
      <c r="I33" s="92"/>
      <c r="J33" s="92"/>
    </row>
    <row r="34" spans="1:10" ht="12.75">
      <c r="A34" s="4"/>
      <c r="B34" s="4"/>
      <c r="C34" s="4"/>
      <c r="F34" s="92"/>
      <c r="G34" s="92"/>
      <c r="H34" s="90"/>
      <c r="I34" s="92"/>
      <c r="J34" s="92"/>
    </row>
    <row r="35" spans="1:10" ht="12.75">
      <c r="A35" s="6" t="s">
        <v>401</v>
      </c>
      <c r="B35" s="6">
        <v>221</v>
      </c>
      <c r="C35" s="6">
        <v>290</v>
      </c>
      <c r="F35" s="92"/>
      <c r="G35" s="92"/>
      <c r="H35" s="91"/>
      <c r="I35" s="91"/>
      <c r="J35" s="91"/>
    </row>
    <row r="36" spans="1:10" ht="12.75">
      <c r="A36" s="60"/>
      <c r="B36" s="61"/>
      <c r="C36" s="61"/>
      <c r="F36" s="92"/>
      <c r="G36" s="92"/>
      <c r="H36" s="92"/>
      <c r="I36" s="92"/>
      <c r="J36" s="92"/>
    </row>
    <row r="37" spans="1:10" ht="12.75">
      <c r="A37" s="27" t="s">
        <v>160</v>
      </c>
      <c r="B37" s="27">
        <f>SUM(B7,B9,B11,B13,B15,B17,B19,B21,B23,B25,B27,B29,B31,B33,B35)/3</f>
        <v>420.6666666666667</v>
      </c>
      <c r="C37" s="27">
        <f>SUM(C7,C9,C11,C13,C15,C17,C19,C21,C23,C25,C27,C29,C31,C33,C35)/3</f>
        <v>572</v>
      </c>
      <c r="F37" s="92"/>
      <c r="G37" s="92"/>
      <c r="H37" s="92"/>
      <c r="I37" s="92"/>
      <c r="J37" s="92"/>
    </row>
    <row r="38" spans="6:10" ht="12.75">
      <c r="F38" s="92"/>
      <c r="G38" s="92"/>
      <c r="H38" s="92"/>
      <c r="I38" s="92"/>
      <c r="J38" s="92"/>
    </row>
    <row r="39" spans="1:10" ht="12.75">
      <c r="A39" s="62" t="s">
        <v>161</v>
      </c>
      <c r="B39" s="63">
        <v>0</v>
      </c>
      <c r="C39" s="19"/>
      <c r="F39" s="92"/>
      <c r="G39" s="92"/>
      <c r="H39" s="92"/>
      <c r="I39" s="92"/>
      <c r="J39" s="92"/>
    </row>
    <row r="40" spans="1:2" ht="12.75">
      <c r="A40" s="64" t="s">
        <v>162</v>
      </c>
      <c r="B40" s="7">
        <f>IF(C37=0,IF(B37*3.225&lt;=300,300,B37*3.225),IF(B37*1.425+C37*1.8&lt;=300,300,B37*1.425+C37*1.8))+B39</f>
        <v>1629.0500000000002</v>
      </c>
    </row>
    <row r="41" spans="1:2" ht="12.75">
      <c r="A41" s="65" t="str">
        <f>"Bisherige Einnahmen ("&amp;TEXT(Übersicht!F1,"TT.MM.JJJJ")&amp;"):"</f>
        <v>Bisherige Einnahmen (21.03.2014):</v>
      </c>
      <c r="B41" s="66">
        <v>0</v>
      </c>
    </row>
    <row r="42" spans="1:2" ht="12.75">
      <c r="A42" s="67" t="str">
        <f>"Bisherige Ausgaben ("&amp;TEXT(Übersicht!F1,"TT.MM.JJJJ")&amp;"):"</f>
        <v>Bisherige Ausgaben (21.03.2014):</v>
      </c>
      <c r="B42" s="74">
        <v>0</v>
      </c>
    </row>
    <row r="43" spans="1:2" ht="12.75">
      <c r="A43" s="49" t="s">
        <v>163</v>
      </c>
      <c r="B43" s="50">
        <f>SUM(B40+B41-B42)</f>
        <v>1629.0500000000002</v>
      </c>
    </row>
    <row r="45" spans="1:3" ht="12.75">
      <c r="A45" s="51" t="s">
        <v>142</v>
      </c>
      <c r="B45" s="52"/>
      <c r="C45" s="52"/>
    </row>
    <row r="46" spans="1:3" ht="12.75">
      <c r="A46" s="52"/>
      <c r="B46" s="41"/>
      <c r="C46" s="52"/>
    </row>
    <row r="47" spans="1:3" ht="12.75">
      <c r="A47" s="53" t="s">
        <v>402</v>
      </c>
      <c r="B47" s="37"/>
      <c r="C47" s="53"/>
    </row>
    <row r="48" spans="1:3" ht="12.75">
      <c r="A48" s="54" t="s">
        <v>403</v>
      </c>
      <c r="B48" s="52"/>
      <c r="C48" s="52"/>
    </row>
    <row r="49" ht="12.75">
      <c r="A49" t="s">
        <v>404</v>
      </c>
    </row>
  </sheetData>
  <sheetProtection selectLockedCells="1" selectUnlockedCells="1"/>
  <mergeCells count="2">
    <mergeCell ref="A1:C1"/>
    <mergeCell ref="B3:C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B14" sqref="B14"/>
    </sheetView>
  </sheetViews>
  <sheetFormatPr defaultColWidth="11.421875" defaultRowHeight="12.75"/>
  <cols>
    <col min="1" max="1" width="34.140625" style="0" customWidth="1"/>
    <col min="2" max="3" width="17.00390625" style="0" customWidth="1"/>
    <col min="4" max="4" width="15.00390625" style="0" customWidth="1"/>
    <col min="5" max="5" width="14.421875" style="0" customWidth="1"/>
    <col min="6" max="16384" width="11.57421875" style="0" customWidth="1"/>
  </cols>
  <sheetData>
    <row r="1" spans="1:3" ht="15.75">
      <c r="A1" s="120" t="s">
        <v>385</v>
      </c>
      <c r="B1" s="120"/>
      <c r="C1" s="120"/>
    </row>
    <row r="3" spans="1:3" ht="12.75">
      <c r="A3" s="21" t="s">
        <v>147</v>
      </c>
      <c r="B3" s="117" t="s">
        <v>148</v>
      </c>
      <c r="C3" s="117"/>
    </row>
    <row r="4" spans="1:3" ht="12.75">
      <c r="A4" s="58"/>
      <c r="B4" s="58"/>
      <c r="C4" s="58"/>
    </row>
    <row r="5" spans="1:3" ht="12.75">
      <c r="A5" s="16" t="s">
        <v>75</v>
      </c>
      <c r="B5" s="24" t="s">
        <v>65</v>
      </c>
      <c r="C5" s="24" t="s">
        <v>66</v>
      </c>
    </row>
    <row r="6" spans="1:3" ht="12.75">
      <c r="A6" s="4"/>
      <c r="B6" s="3"/>
      <c r="C6" s="3"/>
    </row>
    <row r="7" spans="1:3" ht="12.75">
      <c r="A7" s="85" t="s">
        <v>407</v>
      </c>
      <c r="B7" s="6">
        <v>121</v>
      </c>
      <c r="C7" s="6">
        <v>142</v>
      </c>
    </row>
    <row r="8" spans="1:3" ht="12.75">
      <c r="A8" s="60"/>
      <c r="B8" s="61"/>
      <c r="C8" s="61"/>
    </row>
    <row r="9" spans="1:3" ht="12.75">
      <c r="A9" s="27" t="s">
        <v>160</v>
      </c>
      <c r="B9" s="27">
        <f>SUM(B7)</f>
        <v>121</v>
      </c>
      <c r="C9" s="27">
        <f>SUM(C7)</f>
        <v>142</v>
      </c>
    </row>
    <row r="11" spans="1:3" ht="12.75">
      <c r="A11" s="93" t="s">
        <v>161</v>
      </c>
      <c r="B11" s="94">
        <v>0</v>
      </c>
      <c r="C11" s="19"/>
    </row>
    <row r="12" spans="1:7" ht="12.75">
      <c r="A12" s="95" t="s">
        <v>162</v>
      </c>
      <c r="B12" s="96">
        <f>IF(C9=0,IF(B9*3.225&lt;=300,300,B9*3.225),IF(B9*1.425+C9*1.8&lt;=300,300,B9*1.425+C9*1.8))+B11</f>
        <v>428.025</v>
      </c>
      <c r="G12" t="s">
        <v>389</v>
      </c>
    </row>
    <row r="13" spans="1:2" ht="12.75">
      <c r="A13" s="97" t="str">
        <f>"Bisherige Einnahmen ("&amp;TEXT(Übersicht!F1,"TT.MM.JJJJ")&amp;"):"</f>
        <v>Bisherige Einnahmen (21.03.2014):</v>
      </c>
      <c r="B13" s="98">
        <v>0</v>
      </c>
    </row>
    <row r="14" spans="1:2" ht="12.75">
      <c r="A14" s="99" t="str">
        <f>"Bisherige Ausgaben ("&amp;TEXT(Übersicht!F1,"TT.MM.JJJJ")&amp;"):"</f>
        <v>Bisherige Ausgaben (21.03.2014):</v>
      </c>
      <c r="B14" s="100">
        <v>200.9</v>
      </c>
    </row>
    <row r="15" spans="1:2" ht="12.75">
      <c r="A15" s="101" t="s">
        <v>163</v>
      </c>
      <c r="B15" s="102">
        <f>SUM(B12+B13-B14)</f>
        <v>227.12499999999997</v>
      </c>
    </row>
    <row r="16" spans="1:3" ht="12.75">
      <c r="A16" s="90"/>
      <c r="B16" s="90"/>
      <c r="C16" s="90"/>
    </row>
    <row r="17" spans="1:3" ht="12.75">
      <c r="A17" s="91"/>
      <c r="B17" s="91"/>
      <c r="C17" s="91"/>
    </row>
    <row r="18" spans="1:3" ht="12.75">
      <c r="A18" s="90"/>
      <c r="B18" s="90"/>
      <c r="C18" s="90"/>
    </row>
    <row r="19" spans="1:3" ht="12.75">
      <c r="A19" s="91"/>
      <c r="B19" s="91"/>
      <c r="C19" s="91"/>
    </row>
    <row r="20" spans="1:3" ht="12.75">
      <c r="A20" s="90"/>
      <c r="B20" s="90"/>
      <c r="C20" s="90"/>
    </row>
    <row r="21" spans="1:3" ht="12.75">
      <c r="A21" s="91"/>
      <c r="B21" s="91"/>
      <c r="C21" s="91"/>
    </row>
    <row r="22" spans="1:3" ht="12.75">
      <c r="A22" s="90"/>
      <c r="B22" s="90"/>
      <c r="C22" s="90"/>
    </row>
    <row r="23" spans="1:3" ht="12.75">
      <c r="A23" s="91"/>
      <c r="B23" s="91"/>
      <c r="C23" s="91"/>
    </row>
    <row r="24" spans="1:3" ht="12.75">
      <c r="A24" s="90"/>
      <c r="B24" s="90"/>
      <c r="C24" s="90"/>
    </row>
    <row r="25" spans="1:3" ht="12.75">
      <c r="A25" s="91"/>
      <c r="B25" s="91"/>
      <c r="C25" s="91"/>
    </row>
    <row r="26" spans="1:3" ht="12.75">
      <c r="A26" s="90"/>
      <c r="B26" s="90"/>
      <c r="C26" s="90"/>
    </row>
    <row r="27" spans="1:3" ht="12.75">
      <c r="A27" s="91"/>
      <c r="B27" s="91"/>
      <c r="C27" s="91"/>
    </row>
    <row r="28" spans="1:3" ht="12.75">
      <c r="A28" s="90"/>
      <c r="B28" s="90"/>
      <c r="C28" s="90"/>
    </row>
    <row r="29" spans="1:3" ht="12.75">
      <c r="A29" s="91"/>
      <c r="B29" s="91"/>
      <c r="C29" s="91"/>
    </row>
    <row r="30" spans="1:3" ht="12.75">
      <c r="A30" s="90"/>
      <c r="B30" s="90"/>
      <c r="C30" s="90"/>
    </row>
    <row r="31" spans="1:3" ht="12.75">
      <c r="A31" s="91"/>
      <c r="B31" s="91"/>
      <c r="C31" s="91"/>
    </row>
    <row r="32" spans="1:3" ht="12.75">
      <c r="A32" s="90"/>
      <c r="B32" s="90"/>
      <c r="C32" s="90"/>
    </row>
    <row r="33" spans="1:3" ht="12.75">
      <c r="A33" s="91"/>
      <c r="B33" s="91"/>
      <c r="C33" s="91"/>
    </row>
    <row r="34" spans="1:3" ht="12.75">
      <c r="A34" s="90"/>
      <c r="B34" s="90"/>
      <c r="C34" s="90"/>
    </row>
    <row r="35" spans="1:3" ht="12.75">
      <c r="A35" s="91"/>
      <c r="B35" s="91"/>
      <c r="C35" s="91"/>
    </row>
    <row r="36" spans="1:3" ht="12.75">
      <c r="A36" s="92"/>
      <c r="B36" s="92"/>
      <c r="C36" s="92"/>
    </row>
    <row r="37" spans="1:3" ht="12.75">
      <c r="A37" s="92"/>
      <c r="B37" s="92"/>
      <c r="C37" s="92"/>
    </row>
    <row r="38" spans="1:3" ht="12.75">
      <c r="A38" s="92"/>
      <c r="B38" s="92"/>
      <c r="C38" s="92"/>
    </row>
    <row r="39" spans="1:3" ht="12.75">
      <c r="A39" s="92"/>
      <c r="B39" s="92"/>
      <c r="C39" s="92"/>
    </row>
    <row r="40" spans="1:3" ht="12.75">
      <c r="A40" s="92"/>
      <c r="B40" s="92"/>
      <c r="C40" s="92"/>
    </row>
    <row r="41" spans="1:3" ht="12.75">
      <c r="A41" s="92"/>
      <c r="B41" s="92"/>
      <c r="C41" s="92"/>
    </row>
    <row r="42" spans="1:3" ht="12.75">
      <c r="A42" s="92"/>
      <c r="B42" s="92"/>
      <c r="C42" s="92"/>
    </row>
    <row r="43" spans="1:3" ht="12.75">
      <c r="A43" s="92"/>
      <c r="B43" s="92"/>
      <c r="C43" s="92"/>
    </row>
    <row r="44" spans="1:3" ht="12.75">
      <c r="A44" s="92"/>
      <c r="B44" s="92"/>
      <c r="C44" s="92"/>
    </row>
    <row r="45" spans="1:3" ht="12.75">
      <c r="A45" s="86"/>
      <c r="B45" s="87"/>
      <c r="C45" s="87"/>
    </row>
    <row r="46" spans="1:3" ht="12.75">
      <c r="A46" s="87"/>
      <c r="B46" s="87"/>
      <c r="C46" s="87"/>
    </row>
    <row r="47" spans="1:3" ht="12.75">
      <c r="A47" s="88"/>
      <c r="B47" s="88"/>
      <c r="C47" s="88"/>
    </row>
    <row r="48" spans="1:3" ht="12.75">
      <c r="A48" s="89"/>
      <c r="B48" s="87"/>
      <c r="C48" s="87"/>
    </row>
    <row r="49" spans="1:3" ht="12.75">
      <c r="A49" s="92"/>
      <c r="B49" s="92"/>
      <c r="C49" s="92"/>
    </row>
  </sheetData>
  <sheetProtection selectLockedCells="1" selectUnlockedCells="1"/>
  <mergeCells count="2">
    <mergeCell ref="A1:C1"/>
    <mergeCell ref="B3:C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B28" sqref="B28"/>
    </sheetView>
  </sheetViews>
  <sheetFormatPr defaultColWidth="11.421875" defaultRowHeight="12.75"/>
  <cols>
    <col min="1" max="1" width="31.140625" style="0" customWidth="1"/>
    <col min="2" max="2" width="19.7109375" style="0" customWidth="1"/>
    <col min="3" max="4" width="15.00390625" style="0" customWidth="1"/>
    <col min="5" max="16384" width="11.57421875" style="0" customWidth="1"/>
  </cols>
  <sheetData>
    <row r="1" spans="1:3" ht="15.75">
      <c r="A1" s="118" t="s">
        <v>173</v>
      </c>
      <c r="B1" s="118"/>
      <c r="C1" s="118"/>
    </row>
    <row r="3" spans="1:3" ht="12.75">
      <c r="A3" s="21" t="s">
        <v>147</v>
      </c>
      <c r="B3" s="117" t="s">
        <v>148</v>
      </c>
      <c r="C3" s="117"/>
    </row>
    <row r="4" spans="1:3" ht="12.75">
      <c r="A4" s="58"/>
      <c r="B4" s="58"/>
      <c r="C4" s="58"/>
    </row>
    <row r="5" spans="1:3" ht="12.75">
      <c r="A5" s="16" t="s">
        <v>64</v>
      </c>
      <c r="B5" s="24" t="s">
        <v>65</v>
      </c>
      <c r="C5" s="24" t="s">
        <v>66</v>
      </c>
    </row>
    <row r="6" spans="1:3" ht="12.75">
      <c r="A6" s="4"/>
      <c r="B6" s="3"/>
      <c r="C6" s="4"/>
    </row>
    <row r="7" spans="1:3" ht="12.75">
      <c r="A7" s="6" t="s">
        <v>174</v>
      </c>
      <c r="B7" s="6">
        <v>150</v>
      </c>
      <c r="C7" s="6">
        <v>86</v>
      </c>
    </row>
    <row r="8" spans="1:3" ht="12.75">
      <c r="A8" s="4"/>
      <c r="B8" s="3"/>
      <c r="C8" s="4"/>
    </row>
    <row r="9" spans="1:3" ht="12.75">
      <c r="A9" s="6" t="s">
        <v>175</v>
      </c>
      <c r="B9" s="6">
        <v>114</v>
      </c>
      <c r="C9" s="6">
        <v>153</v>
      </c>
    </row>
    <row r="10" spans="1:3" ht="12.75">
      <c r="A10" s="4"/>
      <c r="B10" s="3"/>
      <c r="C10" s="3"/>
    </row>
    <row r="11" spans="1:3" ht="12.75">
      <c r="A11" s="6" t="s">
        <v>176</v>
      </c>
      <c r="B11" s="6">
        <v>188</v>
      </c>
      <c r="C11" s="6">
        <v>274</v>
      </c>
    </row>
    <row r="12" spans="1:3" ht="12.75">
      <c r="A12" s="59"/>
      <c r="B12" s="58"/>
      <c r="C12" s="59"/>
    </row>
    <row r="13" spans="1:3" ht="12.75">
      <c r="A13" s="16" t="s">
        <v>75</v>
      </c>
      <c r="B13" s="24" t="s">
        <v>65</v>
      </c>
      <c r="C13" s="24" t="s">
        <v>66</v>
      </c>
    </row>
    <row r="14" spans="1:3" ht="12.75">
      <c r="A14" s="4"/>
      <c r="B14" s="3"/>
      <c r="C14" s="4"/>
    </row>
    <row r="15" spans="1:3" ht="12.75">
      <c r="A15" s="6" t="s">
        <v>177</v>
      </c>
      <c r="B15" s="6">
        <v>64</v>
      </c>
      <c r="C15" s="6">
        <v>74</v>
      </c>
    </row>
    <row r="16" spans="1:3" ht="12.75">
      <c r="A16" s="4"/>
      <c r="B16" s="3"/>
      <c r="C16" s="4"/>
    </row>
    <row r="17" spans="1:5" ht="12.75">
      <c r="A17" s="6" t="s">
        <v>178</v>
      </c>
      <c r="B17" s="6">
        <v>85</v>
      </c>
      <c r="C17" s="6">
        <v>125</v>
      </c>
      <c r="E17" s="1"/>
    </row>
    <row r="18" spans="1:3" ht="12.75">
      <c r="A18" s="4"/>
      <c r="B18" s="3"/>
      <c r="C18" s="3"/>
    </row>
    <row r="19" spans="1:3" ht="12.75">
      <c r="A19" s="6" t="s">
        <v>179</v>
      </c>
      <c r="B19" s="6">
        <v>14</v>
      </c>
      <c r="C19" s="6">
        <v>22</v>
      </c>
    </row>
    <row r="20" spans="1:3" ht="12.75">
      <c r="A20" s="4"/>
      <c r="B20" s="4"/>
      <c r="C20" s="4"/>
    </row>
    <row r="21" spans="1:3" ht="12.75">
      <c r="A21" s="6" t="s">
        <v>180</v>
      </c>
      <c r="B21" s="6">
        <v>60</v>
      </c>
      <c r="C21" s="6">
        <v>76</v>
      </c>
    </row>
    <row r="22" spans="1:3" ht="12.75">
      <c r="A22" s="60"/>
      <c r="B22" s="61"/>
      <c r="C22" s="61"/>
    </row>
    <row r="23" spans="1:3" ht="12.75">
      <c r="A23" s="27" t="s">
        <v>160</v>
      </c>
      <c r="B23" s="27">
        <f>SUM(B7,B9,B11/2,B15,B17/2,B19/2,B21)</f>
        <v>531.5</v>
      </c>
      <c r="C23" s="27">
        <f>SUM(C7,C9,C11/2,C15,C17/2,C19/2,C21)</f>
        <v>599.5</v>
      </c>
    </row>
    <row r="25" spans="1:2" ht="12.75">
      <c r="A25" s="62" t="s">
        <v>161</v>
      </c>
      <c r="B25" s="63">
        <v>0</v>
      </c>
    </row>
    <row r="26" spans="1:2" ht="12.75">
      <c r="A26" s="64" t="s">
        <v>162</v>
      </c>
      <c r="B26" s="7">
        <f>IF(C23=0,IF(B23*3.225&lt;=300,300,B23*3.225),IF(B23*1.425+C23*1.8&lt;=300,300,B23*1.425+C23*1.8))+B25</f>
        <v>1836.4875000000002</v>
      </c>
    </row>
    <row r="27" spans="1:2" ht="12.75">
      <c r="A27" s="65" t="str">
        <f>"Bisherige Einnahmen ("&amp;TEXT(Übersicht!F1,"TT.MM.JJJJ")&amp;"):"</f>
        <v>Bisherige Einnahmen (21.03.2014):</v>
      </c>
      <c r="B27" s="66">
        <v>480</v>
      </c>
    </row>
    <row r="28" spans="1:2" ht="12.75">
      <c r="A28" s="67" t="str">
        <f>"Bisherige Ausgaben ("&amp;TEXT(Übersicht!F1,"TT.MM.JJJJ")&amp;"):"</f>
        <v>Bisherige Ausgaben (21.03.2014):</v>
      </c>
      <c r="B28" s="68">
        <v>1150.53</v>
      </c>
    </row>
    <row r="29" spans="1:2" ht="12.75">
      <c r="A29" s="49" t="s">
        <v>163</v>
      </c>
      <c r="B29" s="50">
        <f>SUM(B26+B27-B28)</f>
        <v>1165.9575000000002</v>
      </c>
    </row>
    <row r="31" spans="1:3" ht="12.75">
      <c r="A31" s="51" t="s">
        <v>142</v>
      </c>
      <c r="B31" s="52"/>
      <c r="C31" s="52"/>
    </row>
    <row r="32" spans="1:3" ht="12.75">
      <c r="A32" s="52"/>
      <c r="B32" s="41"/>
      <c r="C32" s="52"/>
    </row>
    <row r="33" spans="1:3" ht="12.75">
      <c r="A33" s="53" t="s">
        <v>164</v>
      </c>
      <c r="B33" s="37"/>
      <c r="C33" s="53"/>
    </row>
    <row r="34" spans="1:3" ht="12.75">
      <c r="A34" s="54" t="s">
        <v>165</v>
      </c>
      <c r="B34" s="52"/>
      <c r="C34" s="52"/>
    </row>
  </sheetData>
  <sheetProtection selectLockedCells="1" selectUnlockedCells="1"/>
  <mergeCells count="2">
    <mergeCell ref="A1:C1"/>
    <mergeCell ref="B3:C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B18" sqref="B18"/>
    </sheetView>
  </sheetViews>
  <sheetFormatPr defaultColWidth="11.421875" defaultRowHeight="12.75"/>
  <cols>
    <col min="1" max="1" width="29.140625" style="0" customWidth="1"/>
    <col min="2" max="3" width="17.00390625" style="0" customWidth="1"/>
    <col min="4" max="4" width="15.00390625" style="0" customWidth="1"/>
    <col min="5" max="16384" width="11.57421875" style="0" customWidth="1"/>
  </cols>
  <sheetData>
    <row r="1" ht="15.75">
      <c r="A1" s="69" t="s">
        <v>181</v>
      </c>
    </row>
    <row r="3" spans="1:3" ht="12.75">
      <c r="A3" s="55" t="s">
        <v>147</v>
      </c>
      <c r="B3" s="119" t="s">
        <v>148</v>
      </c>
      <c r="C3" s="119"/>
    </row>
    <row r="4" spans="1:3" ht="12.75">
      <c r="A4" s="40"/>
      <c r="B4" s="40"/>
      <c r="C4" s="40"/>
    </row>
    <row r="5" spans="1:5" ht="12.75">
      <c r="A5" s="16" t="s">
        <v>64</v>
      </c>
      <c r="B5" s="24" t="s">
        <v>65</v>
      </c>
      <c r="C5" s="24" t="s">
        <v>66</v>
      </c>
      <c r="E5" s="28"/>
    </row>
    <row r="6" spans="1:5" ht="12.75">
      <c r="A6" s="9"/>
      <c r="B6" s="39"/>
      <c r="C6" s="9"/>
      <c r="E6" s="28"/>
    </row>
    <row r="7" spans="1:5" ht="12.75">
      <c r="A7" s="6" t="s">
        <v>182</v>
      </c>
      <c r="B7" s="6">
        <v>190</v>
      </c>
      <c r="C7" s="6">
        <v>217</v>
      </c>
      <c r="E7" s="28"/>
    </row>
    <row r="8" spans="1:5" ht="12.75">
      <c r="A8" s="33"/>
      <c r="B8" s="23"/>
      <c r="C8" s="70"/>
      <c r="E8" s="28"/>
    </row>
    <row r="9" spans="1:5" ht="12.75">
      <c r="A9" s="16" t="s">
        <v>75</v>
      </c>
      <c r="B9" s="24" t="s">
        <v>65</v>
      </c>
      <c r="C9" s="24" t="s">
        <v>66</v>
      </c>
      <c r="E9" s="28"/>
    </row>
    <row r="10" spans="1:5" ht="12.75">
      <c r="A10" s="9"/>
      <c r="B10" s="39"/>
      <c r="C10" s="9"/>
      <c r="E10" s="28"/>
    </row>
    <row r="11" spans="1:5" ht="12.75">
      <c r="A11" s="6" t="s">
        <v>9</v>
      </c>
      <c r="B11" s="6">
        <v>79</v>
      </c>
      <c r="C11" s="6">
        <v>90</v>
      </c>
      <c r="E11" s="28"/>
    </row>
    <row r="12" spans="1:5" ht="12.75">
      <c r="A12" s="25"/>
      <c r="B12" s="26"/>
      <c r="C12" s="55"/>
      <c r="E12" s="28"/>
    </row>
    <row r="13" spans="1:5" ht="12.75">
      <c r="A13" s="27" t="s">
        <v>160</v>
      </c>
      <c r="B13" s="27">
        <f>SUM(B7,B11)</f>
        <v>269</v>
      </c>
      <c r="C13" s="27">
        <f>SUM(C7,C11)</f>
        <v>307</v>
      </c>
      <c r="E13" s="28"/>
    </row>
    <row r="14" ht="12.75">
      <c r="E14" s="28"/>
    </row>
    <row r="15" spans="1:5" ht="12.75">
      <c r="A15" s="62" t="s">
        <v>161</v>
      </c>
      <c r="B15" s="63">
        <v>0</v>
      </c>
      <c r="E15" s="28"/>
    </row>
    <row r="16" spans="1:5" ht="12.75">
      <c r="A16" s="64" t="s">
        <v>162</v>
      </c>
      <c r="B16" s="7">
        <f>IF(C13=0,IF(B13*3.225&lt;=300,300,B13*3.225),IF(B13*1.425+C13*1.8&lt;=300,300,B13*1.425+C13*1.8))+B15</f>
        <v>935.925</v>
      </c>
      <c r="E16" s="28"/>
    </row>
    <row r="17" spans="1:2" ht="12.75">
      <c r="A17" s="65" t="str">
        <f>"Bisherige Einnahmen ("&amp;TEXT(Übersicht!F1,"TT.MM.JJJJ")&amp;"):"</f>
        <v>Bisherige Einnahmen (21.03.2014):</v>
      </c>
      <c r="B17" s="66">
        <v>0</v>
      </c>
    </row>
    <row r="18" spans="1:2" ht="12.75">
      <c r="A18" s="67" t="str">
        <f>"Bisherige Ausgaben ("&amp;TEXT(Übersicht!F1,"TT.MM.JJJJ")&amp;"):"</f>
        <v>Bisherige Ausgaben (21.03.2014):</v>
      </c>
      <c r="B18" s="68">
        <v>66.13</v>
      </c>
    </row>
    <row r="19" spans="1:2" ht="12.75">
      <c r="A19" s="49" t="s">
        <v>163</v>
      </c>
      <c r="B19" s="50">
        <f>SUM(B16+B17-B18)</f>
        <v>869.795</v>
      </c>
    </row>
  </sheetData>
  <sheetProtection selectLockedCells="1" selectUnlockedCells="1"/>
  <mergeCells count="1">
    <mergeCell ref="B3:C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B26" sqref="B26"/>
    </sheetView>
  </sheetViews>
  <sheetFormatPr defaultColWidth="11.421875" defaultRowHeight="12.75"/>
  <cols>
    <col min="1" max="1" width="29.140625" style="0" customWidth="1"/>
    <col min="2" max="2" width="17.00390625" style="0" customWidth="1"/>
    <col min="3" max="3" width="17.140625" style="0" customWidth="1"/>
    <col min="4" max="4" width="15.00390625" style="0" customWidth="1"/>
    <col min="5" max="16384" width="11.57421875" style="0" customWidth="1"/>
  </cols>
  <sheetData>
    <row r="1" ht="15.75">
      <c r="A1" s="71" t="s">
        <v>183</v>
      </c>
    </row>
    <row r="3" spans="1:3" ht="12.75">
      <c r="A3" s="21" t="s">
        <v>147</v>
      </c>
      <c r="B3" s="117" t="s">
        <v>148</v>
      </c>
      <c r="C3" s="117"/>
    </row>
    <row r="4" spans="1:3" ht="12.75">
      <c r="A4" s="58"/>
      <c r="B4" s="58"/>
      <c r="C4" s="58"/>
    </row>
    <row r="5" spans="1:3" ht="12.75">
      <c r="A5" s="16" t="s">
        <v>184</v>
      </c>
      <c r="B5" s="24" t="s">
        <v>65</v>
      </c>
      <c r="C5" s="24" t="s">
        <v>66</v>
      </c>
    </row>
    <row r="6" spans="1:3" ht="12.75">
      <c r="A6" s="4"/>
      <c r="B6" s="3"/>
      <c r="C6" s="4"/>
    </row>
    <row r="7" spans="1:3" ht="12.75">
      <c r="A7" s="6" t="s">
        <v>185</v>
      </c>
      <c r="B7" s="6">
        <v>285</v>
      </c>
      <c r="C7" s="6">
        <v>294</v>
      </c>
    </row>
    <row r="8" spans="1:3" ht="12.75">
      <c r="A8" s="59"/>
      <c r="B8" s="59"/>
      <c r="C8" s="59"/>
    </row>
    <row r="9" spans="1:3" ht="12.75">
      <c r="A9" s="16" t="s">
        <v>75</v>
      </c>
      <c r="B9" s="24" t="s">
        <v>65</v>
      </c>
      <c r="C9" s="24" t="s">
        <v>66</v>
      </c>
    </row>
    <row r="10" spans="1:3" ht="12.75">
      <c r="A10" s="4"/>
      <c r="B10" s="4"/>
      <c r="C10" s="4"/>
    </row>
    <row r="11" spans="1:3" ht="12.75">
      <c r="A11" s="6" t="s">
        <v>91</v>
      </c>
      <c r="B11" s="6">
        <v>45</v>
      </c>
      <c r="C11" s="6">
        <v>41</v>
      </c>
    </row>
    <row r="12" spans="1:3" ht="12.75">
      <c r="A12" s="4"/>
      <c r="B12" s="4"/>
      <c r="C12" s="4"/>
    </row>
    <row r="13" spans="1:3" ht="12.75">
      <c r="A13" s="6" t="s">
        <v>186</v>
      </c>
      <c r="B13" s="6" t="s">
        <v>47</v>
      </c>
      <c r="C13" s="6">
        <v>4</v>
      </c>
    </row>
    <row r="14" spans="1:3" ht="12.75">
      <c r="A14" s="4"/>
      <c r="B14" s="4"/>
      <c r="C14" s="4"/>
    </row>
    <row r="15" spans="1:3" ht="12.75">
      <c r="A15" s="6" t="s">
        <v>113</v>
      </c>
      <c r="B15" s="6">
        <v>115</v>
      </c>
      <c r="C15" s="6">
        <v>106</v>
      </c>
    </row>
    <row r="16" spans="1:3" ht="12.75">
      <c r="A16" s="59"/>
      <c r="B16" s="59"/>
      <c r="C16" s="59"/>
    </row>
    <row r="17" spans="1:3" ht="12.75">
      <c r="A17" s="16" t="s">
        <v>187</v>
      </c>
      <c r="B17" s="24" t="s">
        <v>65</v>
      </c>
      <c r="C17" s="24" t="s">
        <v>66</v>
      </c>
    </row>
    <row r="18" spans="1:3" ht="12.75">
      <c r="A18" s="4"/>
      <c r="B18" s="4"/>
      <c r="C18" s="4"/>
    </row>
    <row r="19" spans="1:3" ht="12.75">
      <c r="A19" s="6" t="s">
        <v>188</v>
      </c>
      <c r="B19" s="6">
        <v>216</v>
      </c>
      <c r="C19" s="6">
        <v>179</v>
      </c>
    </row>
    <row r="20" spans="1:3" ht="12.75">
      <c r="A20" s="60"/>
      <c r="B20" s="42"/>
      <c r="C20" s="72"/>
    </row>
    <row r="21" spans="1:3" ht="12.75">
      <c r="A21" s="27" t="s">
        <v>160</v>
      </c>
      <c r="B21" s="27">
        <f>SUM(B7,B11,'25 Physik'!B15,B13,B15,B19)</f>
        <v>674</v>
      </c>
      <c r="C21" s="27">
        <f>SUM(C7,C11,'25 Physik'!C15,C13,C15,C19)</f>
        <v>633</v>
      </c>
    </row>
    <row r="23" spans="1:5" ht="12.75">
      <c r="A23" s="62" t="s">
        <v>161</v>
      </c>
      <c r="B23" s="63">
        <v>556.885</v>
      </c>
      <c r="E23" s="73"/>
    </row>
    <row r="24" spans="1:2" ht="12.75">
      <c r="A24" s="64" t="s">
        <v>162</v>
      </c>
      <c r="B24" s="7">
        <f>IF(C21=0,IF(B21*3.225&lt;=300,300,B21*3.225),IF(B21*1.425+C21*1.8&lt;=300,300,B21*1.425+C21*1.8))+B23</f>
        <v>2656.7350000000006</v>
      </c>
    </row>
    <row r="25" spans="1:2" ht="12.75">
      <c r="A25" s="62" t="str">
        <f>"Bisherige Einnahmen ("&amp;TEXT(Übersicht!F1,"TT.MM.JJJJ")&amp;"):"</f>
        <v>Bisherige Einnahmen (21.03.2014):</v>
      </c>
      <c r="B25" s="63">
        <v>208</v>
      </c>
    </row>
    <row r="26" spans="1:2" ht="12.75">
      <c r="A26" s="67" t="str">
        <f>"Bisherige Ausgaben ("&amp;TEXT(Übersicht!F1,"TT.MM.JJJJ")&amp;"):"</f>
        <v>Bisherige Ausgaben (21.03.2014):</v>
      </c>
      <c r="B26" s="74">
        <v>2716.47</v>
      </c>
    </row>
    <row r="27" spans="1:2" ht="12.75">
      <c r="A27" s="49" t="s">
        <v>163</v>
      </c>
      <c r="B27" s="50">
        <f>SUM(B24+B25-B26)</f>
        <v>148.26500000000078</v>
      </c>
    </row>
  </sheetData>
  <sheetProtection selectLockedCells="1" selectUnlockedCells="1"/>
  <mergeCells count="1">
    <mergeCell ref="B3:C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B26" sqref="B26"/>
    </sheetView>
  </sheetViews>
  <sheetFormatPr defaultColWidth="11.421875" defaultRowHeight="12.75"/>
  <cols>
    <col min="1" max="1" width="36.00390625" style="0" customWidth="1"/>
    <col min="2" max="3" width="17.00390625" style="0" customWidth="1"/>
    <col min="4" max="4" width="15.00390625" style="0" customWidth="1"/>
    <col min="5" max="16384" width="11.57421875" style="0" customWidth="1"/>
  </cols>
  <sheetData>
    <row r="1" ht="15.75">
      <c r="A1" s="71" t="s">
        <v>189</v>
      </c>
    </row>
    <row r="3" spans="1:3" ht="12.75">
      <c r="A3" s="21" t="s">
        <v>147</v>
      </c>
      <c r="B3" s="117" t="s">
        <v>148</v>
      </c>
      <c r="C3" s="117"/>
    </row>
    <row r="4" spans="1:3" ht="12.75">
      <c r="A4" s="58"/>
      <c r="B4" s="58"/>
      <c r="C4" s="58"/>
    </row>
    <row r="5" spans="1:3" ht="12.75">
      <c r="A5" s="16" t="s">
        <v>64</v>
      </c>
      <c r="B5" s="24" t="s">
        <v>65</v>
      </c>
      <c r="C5" s="24" t="s">
        <v>66</v>
      </c>
    </row>
    <row r="6" spans="1:3" ht="12.75">
      <c r="A6" s="4"/>
      <c r="B6" s="3"/>
      <c r="C6" s="4"/>
    </row>
    <row r="7" spans="1:3" ht="12.75">
      <c r="A7" s="6" t="s">
        <v>190</v>
      </c>
      <c r="B7" s="6">
        <v>149</v>
      </c>
      <c r="C7" s="6">
        <v>91</v>
      </c>
    </row>
    <row r="8" spans="1:3" ht="12.75">
      <c r="A8" s="4"/>
      <c r="B8" s="3"/>
      <c r="C8" s="4"/>
    </row>
    <row r="9" spans="1:3" ht="12.75">
      <c r="A9" s="6" t="s">
        <v>191</v>
      </c>
      <c r="B9" s="6">
        <v>55</v>
      </c>
      <c r="C9" s="6">
        <v>73</v>
      </c>
    </row>
    <row r="10" spans="1:3" ht="12.75">
      <c r="A10" s="4"/>
      <c r="B10" s="3"/>
      <c r="C10" s="3"/>
    </row>
    <row r="11" spans="1:3" ht="12.75">
      <c r="A11" s="6" t="s">
        <v>192</v>
      </c>
      <c r="B11" s="6">
        <v>115</v>
      </c>
      <c r="C11" s="6">
        <v>154</v>
      </c>
    </row>
    <row r="12" spans="1:3" ht="12.75">
      <c r="A12" s="59"/>
      <c r="B12" s="58"/>
      <c r="C12" s="59"/>
    </row>
    <row r="13" spans="1:7" ht="12.75">
      <c r="A13" s="16" t="s">
        <v>75</v>
      </c>
      <c r="B13" s="24" t="s">
        <v>65</v>
      </c>
      <c r="C13" s="24" t="s">
        <v>66</v>
      </c>
      <c r="G13" s="73"/>
    </row>
    <row r="14" spans="1:3" ht="12.75">
      <c r="A14" s="4"/>
      <c r="B14" s="3"/>
      <c r="C14" s="4"/>
    </row>
    <row r="15" spans="1:3" ht="12.75">
      <c r="A15" s="6" t="s">
        <v>193</v>
      </c>
      <c r="B15" s="6">
        <v>76</v>
      </c>
      <c r="C15" s="6">
        <v>83</v>
      </c>
    </row>
    <row r="16" spans="1:3" ht="12.75">
      <c r="A16" s="4"/>
      <c r="B16" s="3"/>
      <c r="C16" s="4"/>
    </row>
    <row r="17" spans="1:3" ht="12.75">
      <c r="A17" s="6" t="s">
        <v>194</v>
      </c>
      <c r="B17" s="6">
        <v>6</v>
      </c>
      <c r="C17" s="6">
        <v>14</v>
      </c>
    </row>
    <row r="18" spans="1:3" ht="12.75">
      <c r="A18" s="4"/>
      <c r="B18" s="3"/>
      <c r="C18" s="4"/>
    </row>
    <row r="19" spans="1:3" ht="12.75">
      <c r="A19" s="6" t="s">
        <v>195</v>
      </c>
      <c r="B19" s="6">
        <v>3</v>
      </c>
      <c r="C19" s="6">
        <v>9</v>
      </c>
    </row>
    <row r="20" spans="1:3" ht="12.75">
      <c r="A20" s="60"/>
      <c r="B20" s="61"/>
      <c r="C20" s="61"/>
    </row>
    <row r="21" spans="1:3" ht="12.75">
      <c r="A21" s="27" t="s">
        <v>160</v>
      </c>
      <c r="B21" s="27">
        <f>SUM(B7,B9,B11/2,B15,B17/2,B19/2)</f>
        <v>342</v>
      </c>
      <c r="C21" s="27">
        <f>SUM(C7,C9,C11/2,C15,C17/2,C19/2)</f>
        <v>335.5</v>
      </c>
    </row>
    <row r="23" spans="1:2" ht="12.75">
      <c r="A23" s="75" t="s">
        <v>161</v>
      </c>
      <c r="B23" s="63">
        <v>0</v>
      </c>
    </row>
    <row r="24" spans="1:2" ht="12.75">
      <c r="A24" s="76" t="s">
        <v>162</v>
      </c>
      <c r="B24" s="7">
        <f>IF(C21=0,IF(B21*3.225&lt;=300,300,B21*3.225),IF(B21*1.425+C21*1.8&lt;=300,300,B21*1.425+C21*1.8))+B23</f>
        <v>1091.25</v>
      </c>
    </row>
    <row r="25" spans="1:2" ht="12.75">
      <c r="A25" s="77" t="str">
        <f>"Bisherige Einnahmen ("&amp;TEXT(Übersicht!F1,"TT.MM.JJJJ")&amp;"):"</f>
        <v>Bisherige Einnahmen (21.03.2014):</v>
      </c>
      <c r="B25" s="66">
        <v>520</v>
      </c>
    </row>
    <row r="26" spans="1:2" ht="12.75">
      <c r="A26" s="78" t="str">
        <f>"Bisherige Ausgaben ("&amp;TEXT(Übersicht!F1,"TT.MM.JJJJ")&amp;"):"</f>
        <v>Bisherige Ausgaben (21.03.2014):</v>
      </c>
      <c r="B26" s="74">
        <v>1628.74</v>
      </c>
    </row>
    <row r="27" spans="1:2" ht="12.75">
      <c r="A27" s="79" t="s">
        <v>163</v>
      </c>
      <c r="B27" s="50">
        <f>SUM(B24+B25-B26)</f>
        <v>-17.49000000000001</v>
      </c>
    </row>
    <row r="28" ht="12.75">
      <c r="D28" s="1"/>
    </row>
    <row r="29" spans="1:3" ht="12.75">
      <c r="A29" s="51" t="s">
        <v>142</v>
      </c>
      <c r="B29" s="52"/>
      <c r="C29" s="52"/>
    </row>
    <row r="30" spans="1:3" ht="12.75">
      <c r="A30" s="52"/>
      <c r="B30" s="41"/>
      <c r="C30" s="52"/>
    </row>
    <row r="31" spans="1:3" ht="12.75">
      <c r="A31" s="53" t="s">
        <v>164</v>
      </c>
      <c r="B31" s="37"/>
      <c r="C31" s="53"/>
    </row>
    <row r="32" spans="1:3" ht="12.75">
      <c r="A32" s="54" t="s">
        <v>165</v>
      </c>
      <c r="B32" s="52"/>
      <c r="C32" s="52"/>
    </row>
  </sheetData>
  <sheetProtection selectLockedCells="1" selectUnlockedCells="1"/>
  <mergeCells count="1">
    <mergeCell ref="B3:C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7">
      <selection activeCell="D41" sqref="D41"/>
    </sheetView>
  </sheetViews>
  <sheetFormatPr defaultColWidth="11.421875" defaultRowHeight="12.75"/>
  <cols>
    <col min="1" max="1" width="32.7109375" style="0" customWidth="1"/>
    <col min="2" max="3" width="17.00390625" style="0" customWidth="1"/>
    <col min="4" max="4" width="15.00390625" style="0" customWidth="1"/>
    <col min="5" max="16384" width="11.57421875" style="0" customWidth="1"/>
  </cols>
  <sheetData>
    <row r="1" ht="15.75">
      <c r="A1" s="71" t="s">
        <v>196</v>
      </c>
    </row>
    <row r="3" spans="1:3" ht="12.75">
      <c r="A3" s="21" t="s">
        <v>147</v>
      </c>
      <c r="B3" s="117" t="s">
        <v>148</v>
      </c>
      <c r="C3" s="117"/>
    </row>
    <row r="4" spans="1:3" ht="12.75">
      <c r="A4" s="58"/>
      <c r="B4" s="58"/>
      <c r="C4" s="58"/>
    </row>
    <row r="5" spans="1:3" ht="12.75">
      <c r="A5" s="16" t="s">
        <v>64</v>
      </c>
      <c r="B5" s="24" t="s">
        <v>65</v>
      </c>
      <c r="C5" s="24" t="s">
        <v>66</v>
      </c>
    </row>
    <row r="6" spans="1:3" ht="12.75">
      <c r="A6" s="4"/>
      <c r="B6" s="3"/>
      <c r="C6" s="4"/>
    </row>
    <row r="7" spans="1:3" ht="12.75">
      <c r="A7" s="6" t="s">
        <v>197</v>
      </c>
      <c r="B7" s="6">
        <v>8</v>
      </c>
      <c r="C7" s="6">
        <v>5</v>
      </c>
    </row>
    <row r="8" spans="1:3" ht="12.75">
      <c r="A8" s="4"/>
      <c r="B8" s="4"/>
      <c r="C8" s="4"/>
    </row>
    <row r="9" spans="1:3" ht="12.75">
      <c r="A9" s="6" t="s">
        <v>198</v>
      </c>
      <c r="B9" s="6">
        <v>7</v>
      </c>
      <c r="C9" s="6">
        <v>5</v>
      </c>
    </row>
    <row r="10" spans="1:3" ht="12.75">
      <c r="A10" s="4"/>
      <c r="B10" s="4"/>
      <c r="C10" s="4"/>
    </row>
    <row r="11" spans="1:3" ht="12.75">
      <c r="A11" s="6" t="s">
        <v>199</v>
      </c>
      <c r="B11" s="6">
        <v>3</v>
      </c>
      <c r="C11" s="6">
        <v>1</v>
      </c>
    </row>
    <row r="12" spans="1:3" ht="12.75">
      <c r="A12" s="4"/>
      <c r="B12" s="4"/>
      <c r="C12" s="4"/>
    </row>
    <row r="13" spans="1:3" ht="12.75">
      <c r="A13" s="6" t="s">
        <v>200</v>
      </c>
      <c r="B13" s="6">
        <v>130</v>
      </c>
      <c r="C13" s="6">
        <v>42</v>
      </c>
    </row>
    <row r="14" spans="1:3" ht="12.75">
      <c r="A14" s="4"/>
      <c r="B14" s="4"/>
      <c r="C14" s="4"/>
    </row>
    <row r="15" spans="1:7" ht="12.75">
      <c r="A15" s="6" t="s">
        <v>201</v>
      </c>
      <c r="B15" s="6">
        <v>26</v>
      </c>
      <c r="C15" s="6">
        <v>14</v>
      </c>
      <c r="G15" s="19"/>
    </row>
    <row r="16" spans="1:3" ht="12.75">
      <c r="A16" s="4"/>
      <c r="B16" s="4"/>
      <c r="C16" s="4"/>
    </row>
    <row r="17" spans="1:3" ht="12.75">
      <c r="A17" s="6" t="s">
        <v>202</v>
      </c>
      <c r="B17" s="6">
        <v>29</v>
      </c>
      <c r="C17" s="6">
        <v>15</v>
      </c>
    </row>
    <row r="18" spans="1:3" ht="12.75">
      <c r="A18" s="4"/>
      <c r="B18" s="4"/>
      <c r="C18" s="4"/>
    </row>
    <row r="19" spans="1:3" ht="12.75">
      <c r="A19" s="6" t="s">
        <v>203</v>
      </c>
      <c r="B19" s="6">
        <v>7</v>
      </c>
      <c r="C19" s="6">
        <v>4</v>
      </c>
    </row>
    <row r="20" spans="1:3" ht="12.75">
      <c r="A20" s="4"/>
      <c r="B20" s="4"/>
      <c r="C20" s="4"/>
    </row>
    <row r="21" spans="1:3" ht="12.75">
      <c r="A21" s="6" t="s">
        <v>204</v>
      </c>
      <c r="B21" s="6">
        <v>54</v>
      </c>
      <c r="C21" s="6">
        <v>27</v>
      </c>
    </row>
    <row r="22" spans="1:3" ht="12.75">
      <c r="A22" s="4"/>
      <c r="B22" s="4"/>
      <c r="C22" s="4"/>
    </row>
    <row r="23" spans="1:3" ht="12.75">
      <c r="A23" s="6" t="s">
        <v>205</v>
      </c>
      <c r="B23" s="6">
        <v>12</v>
      </c>
      <c r="C23" s="6">
        <v>6</v>
      </c>
    </row>
    <row r="24" spans="1:3" ht="12.75">
      <c r="A24" s="4"/>
      <c r="B24" s="4"/>
      <c r="C24" s="4"/>
    </row>
    <row r="25" spans="1:3" ht="12.75">
      <c r="A25" s="6" t="s">
        <v>206</v>
      </c>
      <c r="B25" s="6">
        <v>53</v>
      </c>
      <c r="C25" s="6">
        <v>11</v>
      </c>
    </row>
    <row r="26" spans="1:3" ht="12.75">
      <c r="A26" s="4"/>
      <c r="B26" s="4"/>
      <c r="C26" s="4"/>
    </row>
    <row r="27" spans="1:3" ht="12.75">
      <c r="A27" s="6" t="s">
        <v>207</v>
      </c>
      <c r="B27" s="6">
        <v>8</v>
      </c>
      <c r="C27" s="6">
        <v>4</v>
      </c>
    </row>
    <row r="28" spans="1:3" ht="12.75">
      <c r="A28" s="4"/>
      <c r="B28" s="4"/>
      <c r="C28" s="4"/>
    </row>
    <row r="29" spans="1:3" ht="12.75">
      <c r="A29" s="6" t="s">
        <v>208</v>
      </c>
      <c r="B29" s="6">
        <v>37</v>
      </c>
      <c r="C29" s="6">
        <v>18</v>
      </c>
    </row>
    <row r="30" spans="1:3" ht="12.75">
      <c r="A30" s="4"/>
      <c r="B30" s="4"/>
      <c r="C30" s="4"/>
    </row>
    <row r="31" spans="1:3" ht="12.75">
      <c r="A31" s="6" t="s">
        <v>209</v>
      </c>
      <c r="B31" s="6">
        <v>180</v>
      </c>
      <c r="C31" s="6">
        <v>81</v>
      </c>
    </row>
    <row r="32" spans="1:3" ht="12.75">
      <c r="A32" s="4"/>
      <c r="B32" s="4"/>
      <c r="C32" s="4"/>
    </row>
    <row r="33" spans="1:3" ht="12.75">
      <c r="A33" s="6" t="s">
        <v>210</v>
      </c>
      <c r="B33" s="6">
        <v>5</v>
      </c>
      <c r="C33" s="6">
        <v>3</v>
      </c>
    </row>
    <row r="34" spans="1:3" ht="12.75">
      <c r="A34" s="4"/>
      <c r="B34" s="4"/>
      <c r="C34" s="4"/>
    </row>
    <row r="35" spans="1:3" ht="12.75">
      <c r="A35" s="6" t="s">
        <v>211</v>
      </c>
      <c r="B35" s="6">
        <v>72</v>
      </c>
      <c r="C35" s="6">
        <v>39</v>
      </c>
    </row>
    <row r="36" spans="1:3" ht="12.75">
      <c r="A36" s="4"/>
      <c r="B36" s="4"/>
      <c r="C36" s="4"/>
    </row>
    <row r="37" spans="1:3" ht="12.75">
      <c r="A37" s="6" t="s">
        <v>212</v>
      </c>
      <c r="B37" s="6">
        <v>136</v>
      </c>
      <c r="C37" s="6">
        <v>55</v>
      </c>
    </row>
    <row r="38" spans="1:11" ht="12.75">
      <c r="A38" s="60"/>
      <c r="B38" s="72"/>
      <c r="C38" s="72"/>
      <c r="H38" s="19"/>
      <c r="I38" s="19"/>
      <c r="K38" s="19"/>
    </row>
    <row r="39" spans="1:9" ht="12.75">
      <c r="A39" s="27" t="s">
        <v>160</v>
      </c>
      <c r="B39" s="27">
        <f>SUM(B7,B9,B11,B13,B15,B17,B19,B21,B23,B25,B27,B29,B31,B33,B35,B37)/2</f>
        <v>383.5</v>
      </c>
      <c r="C39" s="27">
        <f>SUM(C7,C9,C11,C13,C15,C17,C19,C21,C23,C25,C27,C29,C31,C33,C35,C37)/2</f>
        <v>165</v>
      </c>
      <c r="I39" s="1"/>
    </row>
    <row r="40" ht="12.75">
      <c r="D40" s="1"/>
    </row>
    <row r="41" spans="1:4" ht="12.75">
      <c r="A41" s="62" t="s">
        <v>161</v>
      </c>
      <c r="B41" s="63">
        <v>0</v>
      </c>
      <c r="C41" s="80"/>
      <c r="D41" s="38"/>
    </row>
    <row r="42" spans="1:2" ht="12.75">
      <c r="A42" s="64" t="s">
        <v>162</v>
      </c>
      <c r="B42" s="7">
        <f>IF(C39=0,IF(B39*3.225&lt;=300,300,B39*3.225),IF(B39*1.425+C39*1.8&lt;=300,300,B39*1.425+C39*1.8))</f>
        <v>843.4875000000001</v>
      </c>
    </row>
    <row r="43" spans="1:2" ht="12.75">
      <c r="A43" s="65" t="str">
        <f>"Bisherige Einnahmen ("&amp;TEXT(Übersicht!F1,"TT.MM.JJJJ")&amp;"):"</f>
        <v>Bisherige Einnahmen (21.03.2014):</v>
      </c>
      <c r="B43" s="66">
        <v>0</v>
      </c>
    </row>
    <row r="44" spans="1:2" ht="12.75">
      <c r="A44" s="67" t="str">
        <f>"Bisherige Ausgaben ("&amp;TEXT(Übersicht!F1,"TT.MM.JJJJ")&amp;"):"</f>
        <v>Bisherige Ausgaben (21.03.2014):</v>
      </c>
      <c r="B44" s="74">
        <v>0</v>
      </c>
    </row>
    <row r="45" spans="1:2" ht="12.75">
      <c r="A45" s="49" t="s">
        <v>163</v>
      </c>
      <c r="B45" s="50">
        <f>SUM(B42+B43-B44)</f>
        <v>843.4875000000001</v>
      </c>
    </row>
    <row r="48" spans="1:3" ht="12.75">
      <c r="A48" s="51" t="s">
        <v>142</v>
      </c>
      <c r="B48" s="52"/>
      <c r="C48" s="52"/>
    </row>
    <row r="49" spans="1:3" ht="12.75">
      <c r="A49" s="52"/>
      <c r="B49" s="41"/>
      <c r="C49" s="52"/>
    </row>
    <row r="50" spans="1:3" ht="12.75">
      <c r="A50" s="53" t="s">
        <v>213</v>
      </c>
      <c r="B50" s="37"/>
      <c r="C50" s="53"/>
    </row>
    <row r="51" spans="1:3" ht="12.75">
      <c r="A51" s="54" t="s">
        <v>214</v>
      </c>
      <c r="B51" s="52"/>
      <c r="C51" s="52"/>
    </row>
    <row r="52" ht="12.75">
      <c r="A52" t="s">
        <v>215</v>
      </c>
    </row>
  </sheetData>
  <sheetProtection selectLockedCells="1" selectUnlockedCells="1"/>
  <mergeCells count="1">
    <mergeCell ref="B3:C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janr</cp:lastModifiedBy>
  <cp:lastPrinted>2014-01-13T11:07:54Z</cp:lastPrinted>
  <dcterms:modified xsi:type="dcterms:W3CDTF">2014-04-17T14:42:54Z</dcterms:modified>
  <cp:category/>
  <cp:version/>
  <cp:contentType/>
  <cp:contentStatus/>
</cp:coreProperties>
</file>